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png" ContentType="image/pn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8880" tabRatio="895" activeTab="5"/>
  </bookViews>
  <sheets>
    <sheet name="Equipment Legend" sheetId="19" r:id="rId1"/>
    <sheet name="WSE Rack Config Summary" sheetId="6" r:id="rId2"/>
    <sheet name="SwarmX Rack Config Summary" sheetId="10" r:id="rId3"/>
    <sheet name="WSE Rack PDU Mapping" sheetId="20" r:id="rId4"/>
    <sheet name="SWX Rack PDU Mapping" sheetId="21" r:id="rId5"/>
    <sheet name="SwarmX rack port matrix" sheetId="15" r:id="rId6"/>
    <sheet name="CG2 Layout" sheetId="22" r:id="rId7"/>
  </sheets>
  <externalReferences>
    <externalReference r:id="rId11"/>
  </externalReferences>
  <definedNames>
    <definedName name="_xlnm.Print_Area" localSheetId="3">'WSE Rack PDU Mapping'!$B$1:$CH$48</definedName>
    <definedName name="_xlnm.Print_Area" localSheetId="4">'SWX Rack PDU Mapping'!$B$2:$BF$69</definedName>
    <definedName name="_xlnm.Print_Area" localSheetId="5">'SwarmX rack port matrix'!$E$1:$W$60</definedName>
  </definedNames>
  <calcPr calcId="144525"/>
</workbook>
</file>

<file path=xl/comments1.xml><?xml version="1.0" encoding="utf-8"?>
<comments xmlns="http://schemas.openxmlformats.org/spreadsheetml/2006/main">
  <authors>
    <author>Jean-Philippe Fricker</author>
  </authors>
  <commentList>
    <comment ref="F21" authorId="0">
      <text>
        <r>
          <rPr>
            <sz val="12"/>
            <color rgb="FF000000"/>
            <rFont val="Calibri"/>
            <charset val="134"/>
          </rPr>
          <t xml:space="preserve">Jean-Philippe Fricker:
Weight-streaming Cluster Power Draw.xlsx
https://nnetx-my.sharepoint.com/:x:/r/personal/rob_cox_cerebras_net/Documents/Weight-streaming%20Cluster%20Power%20Draw.xlsx?d=wacabb654ef7148e1b860a7d4b6b62565&amp;csf=1&amp;web=1&amp;e=njdoFc
</t>
        </r>
      </text>
    </comment>
  </commentList>
</comments>
</file>

<file path=xl/comments2.xml><?xml version="1.0" encoding="utf-8"?>
<comments xmlns="http://schemas.openxmlformats.org/spreadsheetml/2006/main">
  <authors>
    <author>Jean-Philippe Fricker</author>
    <author>JP</author>
  </authors>
  <commentList>
    <comment ref="F21" authorId="0">
      <text>
        <r>
          <rPr>
            <sz val="12"/>
            <color rgb="FF000000"/>
            <rFont val="Calibri"/>
            <charset val="134"/>
          </rPr>
          <t xml:space="preserve">Jean-Philippe Fricker:
Weight-streaming Cluster Power Draw.xlsx
https://nnetx-my.sharepoint.com/:x:/r/personal/rob_cox_cerebras_net/Documents/Weight-streaming%20Cluster%20Power%20Draw.xlsx?d=wacabb654ef7148e1b860a7d4b6b62565&amp;csf=1&amp;web=1&amp;e=njdoFc
</t>
        </r>
      </text>
    </comment>
    <comment ref="F40" authorId="1">
      <text>
        <r>
          <rPr>
            <b/>
            <sz val="10"/>
            <color rgb="FF000000"/>
            <rFont val="Tahoma"/>
            <charset val="134"/>
          </rPr>
          <t>JP:</t>
        </r>
        <r>
          <rPr>
            <sz val="10"/>
            <color rgb="FF000000"/>
            <rFont val="Tahoma"/>
            <charset val="134"/>
          </rPr>
          <t xml:space="preserve">
1 x JH255A (Chassis)
8 x JH348A (300W AC PSU) 90% efficient
8 x JH348A#B2B (PDU style cords)
2 x JH424A (High Speed Fan Tray) ≤1239W/per
1 x JQ059A (Chassis Universal Kit aka rack mount)
* 6 x R9F20A (48 Port 100GE H2 Line cards) ≤765W/per
* 2 x R9F18A (H2 Supervisor/MPU cards) ≤70W/per
* 6 x R9F15A (H2 Fabric Modules) ≤284W/per</t>
        </r>
      </text>
    </comment>
  </commentList>
</comments>
</file>

<file path=xl/sharedStrings.xml><?xml version="1.0" encoding="utf-8"?>
<sst xmlns="http://schemas.openxmlformats.org/spreadsheetml/2006/main" count="3431" uniqueCount="2466">
  <si>
    <t>Legend Definition</t>
  </si>
  <si>
    <t>Rack Type</t>
  </si>
  <si>
    <t>3 letters (WSE / SWX / CBL)</t>
  </si>
  <si>
    <t>Rack Number</t>
  </si>
  <si>
    <t>3 numbers</t>
  </si>
  <si>
    <t>Device Function</t>
  </si>
  <si>
    <t>2 Letters</t>
  </si>
  <si>
    <t>Device Type</t>
  </si>
  <si>
    <t xml:space="preserve">2 Letters </t>
  </si>
  <si>
    <t>Device Number</t>
  </si>
  <si>
    <t>2 numbers</t>
  </si>
  <si>
    <t>Port Number</t>
  </si>
  <si>
    <t>1 letter and 3 numbers</t>
  </si>
  <si>
    <t>MG</t>
  </si>
  <si>
    <t>Management</t>
  </si>
  <si>
    <t>MA</t>
  </si>
  <si>
    <t>Management Aggregation</t>
  </si>
  <si>
    <t>MX</t>
  </si>
  <si>
    <t>MemoryX Base</t>
  </si>
  <si>
    <t>ML</t>
  </si>
  <si>
    <t>MemoryX Large</t>
  </si>
  <si>
    <t>SX</t>
  </si>
  <si>
    <t>SwarmX</t>
  </si>
  <si>
    <t>WK</t>
  </si>
  <si>
    <t>Worker</t>
  </si>
  <si>
    <t>CN</t>
  </si>
  <si>
    <t>Console</t>
  </si>
  <si>
    <t>US</t>
  </si>
  <si>
    <t>User node</t>
  </si>
  <si>
    <t>PD</t>
  </si>
  <si>
    <t>PDU - Power Distribution Unit</t>
  </si>
  <si>
    <t>SR</t>
  </si>
  <si>
    <t>Server</t>
  </si>
  <si>
    <t>SW</t>
  </si>
  <si>
    <t>Switch</t>
  </si>
  <si>
    <t>WSE</t>
  </si>
  <si>
    <t>CS-2 rack</t>
  </si>
  <si>
    <t>SWX</t>
  </si>
  <si>
    <t>SwarmX rack</t>
  </si>
  <si>
    <t>CBL</t>
  </si>
  <si>
    <t>Cable rack</t>
  </si>
  <si>
    <t>Examples</t>
  </si>
  <si>
    <t>Rack</t>
  </si>
  <si>
    <t>Example</t>
  </si>
  <si>
    <t>WSE001</t>
  </si>
  <si>
    <t>SWX001</t>
  </si>
  <si>
    <t>CBL001</t>
  </si>
  <si>
    <t>Device</t>
  </si>
  <si>
    <t>Management Switch</t>
  </si>
  <si>
    <t>WSE001-MG-SW01-P001</t>
  </si>
  <si>
    <t>SWX001-MG-SW01-P001</t>
  </si>
  <si>
    <t>Management Aggregation Switch</t>
  </si>
  <si>
    <t>SWX001-MA-SW01-P001</t>
  </si>
  <si>
    <t>Management Server</t>
  </si>
  <si>
    <t>WSE001-MG-SR01-P001</t>
  </si>
  <si>
    <t>Worker Server</t>
  </si>
  <si>
    <t>WSE001-WK-SR01-P001</t>
  </si>
  <si>
    <t>MemoryX Switch</t>
  </si>
  <si>
    <t>WSE001-MX-SW01-P001</t>
  </si>
  <si>
    <t>MemoryX Server</t>
  </si>
  <si>
    <t>WSE001-MX-SR01-P001</t>
  </si>
  <si>
    <t>SwarmX Switch</t>
  </si>
  <si>
    <t>SWX001-SX-SW01-P001</t>
  </si>
  <si>
    <t>SwarmX Server</t>
  </si>
  <si>
    <t>SWX001-SX-SR01-P001</t>
  </si>
  <si>
    <t>WSE001-CN-SW01-P001</t>
  </si>
  <si>
    <t>SWX001-CN-SW01-P001</t>
  </si>
  <si>
    <t>User Server</t>
  </si>
  <si>
    <t>WSE001-US-SR01</t>
  </si>
  <si>
    <t>PDU</t>
  </si>
  <si>
    <t>WSE001-PD01</t>
  </si>
  <si>
    <t>SWX001-PD01</t>
  </si>
  <si>
    <t xml:space="preserve"> WSE rack Configs</t>
  </si>
  <si>
    <t>BOM P/N</t>
  </si>
  <si>
    <t>HW per rack</t>
  </si>
  <si>
    <t>Qty of Config</t>
  </si>
  <si>
    <t>MemX Enclosure with  1TB DIMM per Rack</t>
  </si>
  <si>
    <t>MemeX Enclosure Base per rack</t>
  </si>
  <si>
    <t>Workers per rack</t>
  </si>
  <si>
    <t>Mgmt Node 512GB per rack</t>
  </si>
  <si>
    <t>64-Port MemX switch per rack</t>
  </si>
  <si>
    <t>32-port MemX switch per rack</t>
  </si>
  <si>
    <t>Mgmt switch per rack</t>
  </si>
  <si>
    <t>Console Server per rack</t>
  </si>
  <si>
    <t>PDU per rack</t>
  </si>
  <si>
    <t>Config 1</t>
  </si>
  <si>
    <t xml:space="preserve">NLP Large </t>
  </si>
  <si>
    <t>Config 2</t>
  </si>
  <si>
    <t>CV Base</t>
  </si>
  <si>
    <t>Config 3</t>
  </si>
  <si>
    <t>NLP Base 1</t>
  </si>
  <si>
    <t>Config 4</t>
  </si>
  <si>
    <t>NLP Base 2</t>
  </si>
  <si>
    <t>Config 5</t>
  </si>
  <si>
    <t>Depop</t>
  </si>
  <si>
    <t>Config 6</t>
  </si>
  <si>
    <t>Redundant</t>
  </si>
  <si>
    <t xml:space="preserve"> SwarmX rack Configs</t>
  </si>
  <si>
    <t>SwarmX Switch pre rack</t>
  </si>
  <si>
    <t>SwarmX Enclosures (4x nodes) per rack</t>
  </si>
  <si>
    <t>SwarmX Enclosures (2x nodes) per rack</t>
  </si>
  <si>
    <t>Mgmt Switch per rack</t>
  </si>
  <si>
    <t>Mgmt Aggragation Switch per rack</t>
  </si>
  <si>
    <t xml:space="preserve">SwarmX Rack with Mgmt Aggragation </t>
  </si>
  <si>
    <t>SwarmX Rack without Mgmt Aggragation</t>
  </si>
  <si>
    <t>Total [kW]</t>
  </si>
  <si>
    <t>CS-2 [kW]</t>
  </si>
  <si>
    <t>Servers &amp; Switches [kW]</t>
  </si>
  <si>
    <t>Power per PDU [kW]</t>
  </si>
  <si>
    <t>IEC 60309 Rating [A]</t>
  </si>
  <si>
    <t>Capacity per line [A]</t>
  </si>
  <si>
    <t>Load per line [A]</t>
  </si>
  <si>
    <t>Load imbalance [%]</t>
  </si>
  <si>
    <t>Capacity per phase [A]</t>
  </si>
  <si>
    <t>Load per phase [A]</t>
  </si>
  <si>
    <t>Capacity per circuit [A]</t>
  </si>
  <si>
    <t>Load per circuit [A]</t>
  </si>
  <si>
    <t xml:space="preserve">Configuration </t>
  </si>
  <si>
    <t>EU @ 230V</t>
  </si>
  <si>
    <t>Capacity per outlet [A]</t>
  </si>
  <si>
    <t>Load per outlet [A]</t>
  </si>
  <si>
    <t># of outlets</t>
  </si>
  <si>
    <t>Region</t>
  </si>
  <si>
    <t># of C13 outlets</t>
  </si>
  <si>
    <t>Nom Voltage [V]</t>
  </si>
  <si>
    <t># of C19 outlets</t>
  </si>
  <si>
    <t>Harness 1</t>
  </si>
  <si>
    <t>Harness 2</t>
  </si>
  <si>
    <t>Harness 3</t>
  </si>
  <si>
    <t>Harness 4</t>
  </si>
  <si>
    <t>Utility</t>
  </si>
  <si>
    <t>Voltage Margin</t>
  </si>
  <si>
    <t>Front</t>
  </si>
  <si>
    <t>Rear</t>
  </si>
  <si>
    <t>Min Voltage [V]</t>
  </si>
  <si>
    <t>Left</t>
  </si>
  <si>
    <t>Right</t>
  </si>
  <si>
    <t>RU</t>
  </si>
  <si>
    <t>WSE Rack Description</t>
  </si>
  <si>
    <t>Cerebras P/N</t>
  </si>
  <si>
    <t>Power [W]</t>
  </si>
  <si>
    <t>Max Current per inlet [A]</t>
  </si>
  <si>
    <t>Equipment Inlet type (Male)</t>
  </si>
  <si>
    <t>Cable Outlet type (Female)</t>
  </si>
  <si>
    <t># of inlets</t>
  </si>
  <si>
    <t>Power Port</t>
  </si>
  <si>
    <t>Cable Label</t>
  </si>
  <si>
    <t>Color</t>
  </si>
  <si>
    <t>Est. Min. Length [m]</t>
  </si>
  <si>
    <t>Est. Min. Length [ft]</t>
  </si>
  <si>
    <t>Cord Length [m]</t>
  </si>
  <si>
    <t>Cord Length [ft]</t>
  </si>
  <si>
    <t>180-XXXX-XX</t>
  </si>
  <si>
    <t xml:space="preserve">Air blocker with 2x brush </t>
  </si>
  <si>
    <t>320-0578-01</t>
  </si>
  <si>
    <t>Empty space for front-to-rear cable management</t>
  </si>
  <si>
    <t>PDUs</t>
  </si>
  <si>
    <t>PD-01-01</t>
  </si>
  <si>
    <t>500-0116-01</t>
  </si>
  <si>
    <t>PD-01-02</t>
  </si>
  <si>
    <t>PD-01-03</t>
  </si>
  <si>
    <t>PD-01-04</t>
  </si>
  <si>
    <t>Mgmt Node: HPE DL325</t>
  </si>
  <si>
    <t>MG-SR-01-01</t>
  </si>
  <si>
    <t>500-0104-02</t>
  </si>
  <si>
    <t>PWR-01</t>
  </si>
  <si>
    <t>PWR-02</t>
  </si>
  <si>
    <t>Worker Nodes: HPE DL325</t>
  </si>
  <si>
    <t>WK-SR-01-01</t>
  </si>
  <si>
    <t>500-0094-01</t>
  </si>
  <si>
    <t>WK-SR-01-02</t>
  </si>
  <si>
    <t>WK-SR-01-03</t>
  </si>
  <si>
    <t>WK-SR-01-04</t>
  </si>
  <si>
    <t>WK-SR-01-05</t>
  </si>
  <si>
    <t>WK-SR-01-06</t>
  </si>
  <si>
    <t>WK-SR-01-07</t>
  </si>
  <si>
    <t>WK-SR-01-08</t>
  </si>
  <si>
    <t xml:space="preserve">MemX Switch: Arista 7260CX3-64 </t>
  </si>
  <si>
    <t>MX-SW-01-01</t>
  </si>
  <si>
    <t>520-0031-01</t>
  </si>
  <si>
    <t>Mgmt Switch: Arista 7010T-48</t>
  </si>
  <si>
    <t>MG-SW-01-01</t>
  </si>
  <si>
    <t>520-0029-01</t>
  </si>
  <si>
    <t>MemX Nodes: HPE Apollo n2600 Quad Single socket</t>
  </si>
  <si>
    <t>MX-SR-01-01 - to - 01-04</t>
  </si>
  <si>
    <t>500-0091-01</t>
  </si>
  <si>
    <t>MX-SR-01-05 - to - 01-08</t>
  </si>
  <si>
    <t>MX-SR-01-09 - to - 01-12</t>
  </si>
  <si>
    <t>Empty, Blanking panel</t>
  </si>
  <si>
    <t>CS-2 Wafer Scale Engine (15RU)</t>
  </si>
  <si>
    <t>CS2-01-01</t>
  </si>
  <si>
    <t>PWR-06</t>
  </si>
  <si>
    <t>PWR-04</t>
  </si>
  <si>
    <t>PWR-07</t>
  </si>
  <si>
    <t>PWR-05</t>
  </si>
  <si>
    <t>PWR-11</t>
  </si>
  <si>
    <t>PWR-00</t>
  </si>
  <si>
    <t>PWR-03</t>
  </si>
  <si>
    <t>PWR-09</t>
  </si>
  <si>
    <t>PWR-10</t>
  </si>
  <si>
    <t>PWR-08</t>
  </si>
  <si>
    <t>Empty space required for installing CS-2 with ServerLift</t>
  </si>
  <si>
    <t>Console Server: AIRCONSOLE TS 4N port</t>
  </si>
  <si>
    <t>CN-SW-01-01</t>
  </si>
  <si>
    <t>500-0120-01</t>
  </si>
  <si>
    <t>PS</t>
  </si>
  <si>
    <t>US @ 230V</t>
  </si>
  <si>
    <t>Cable</t>
  </si>
  <si>
    <t>SWX Rack Description</t>
  </si>
  <si>
    <t>Cable Inlet type (male)</t>
  </si>
  <si>
    <t>PDU Outlet type (Female)</t>
  </si>
  <si>
    <t>SwarmX Nodes: HPE Apollo n2600, 4x nodes (Phase 3)</t>
  </si>
  <si>
    <t>SWX001-SX-SR01 to 04</t>
  </si>
  <si>
    <t>500-0092-01</t>
  </si>
  <si>
    <t>C16</t>
  </si>
  <si>
    <t>C15</t>
  </si>
  <si>
    <t>PSU1</t>
  </si>
  <si>
    <t>PSU2</t>
  </si>
  <si>
    <t>SWX001-SX-SR05 to 08</t>
  </si>
  <si>
    <t>Mgmt Switch: Dell S3048-ON, 48x 1GbE, 4x SFP+ 10GbE ports, PSU to IO</t>
  </si>
  <si>
    <t>SWX001-MG-SW01</t>
  </si>
  <si>
    <t>500-0124-01</t>
  </si>
  <si>
    <r>
      <rPr>
        <sz val="11"/>
        <color rgb="FF000000"/>
        <rFont val="Calibri"/>
        <charset val="134"/>
      </rPr>
      <t xml:space="preserve">SwarmX Switch: HPE 12908W, </t>
    </r>
    <r>
      <rPr>
        <sz val="11"/>
        <color rgb="FFFF0000"/>
        <rFont val="Calibri"/>
        <charset val="134"/>
      </rPr>
      <t>connector to power airflow</t>
    </r>
    <r>
      <rPr>
        <sz val="11"/>
        <color rgb="FF000000"/>
        <rFont val="Calibri"/>
        <charset val="134"/>
      </rPr>
      <t xml:space="preserve"> (14RU)</t>
    </r>
  </si>
  <si>
    <t>SWX001-SX-SW01</t>
  </si>
  <si>
    <t>500-0140-01</t>
  </si>
  <si>
    <t>C20</t>
  </si>
  <si>
    <t>PSU3</t>
  </si>
  <si>
    <t>PSU4</t>
  </si>
  <si>
    <t>PSU5</t>
  </si>
  <si>
    <t>PSU6</t>
  </si>
  <si>
    <t>PSU7</t>
  </si>
  <si>
    <t>PSU8</t>
  </si>
  <si>
    <t>SwarmX Nodes: HPE Apollo n2600, 4x nodes (Phase 4)</t>
  </si>
  <si>
    <t>SWX001-SX-SR09 to 12</t>
  </si>
  <si>
    <t>SWX001-SX-SR13 to 16</t>
  </si>
  <si>
    <t>SwarmX Nodes: HPE Apollo n2600, 4x nodes (Phase 5)</t>
  </si>
  <si>
    <t>SWX001-SX-SR17 to 20</t>
  </si>
  <si>
    <t>SWX001-SX-SR21 to 24</t>
  </si>
  <si>
    <t>Legend</t>
  </si>
  <si>
    <t>Key</t>
  </si>
  <si>
    <t>Empty/Blanks</t>
  </si>
  <si>
    <t>SwarmX Nodes (Inrack) - SwarmX Switch</t>
  </si>
  <si>
    <t>MemX Switch - SwarmX Switch</t>
  </si>
  <si>
    <t>CS Port - SwarmX Switch</t>
  </si>
  <si>
    <t>HPE 288 Switch Port Anatomy</t>
  </si>
  <si>
    <t>0/1</t>
  </si>
  <si>
    <t>Control Unit 1</t>
  </si>
  <si>
    <t>Control Unit 2</t>
  </si>
  <si>
    <t>Blank Panel</t>
  </si>
  <si>
    <t>BR - Rack 1 - SwarmX Switch</t>
  </si>
  <si>
    <t>SWX001-SX-SR01-P4</t>
  </si>
  <si>
    <t>SWX001-SX-SR02-P1</t>
  </si>
  <si>
    <t>SWX001-SX-SR02-P4</t>
  </si>
  <si>
    <t>SWX001-SX-SR03-P1</t>
  </si>
  <si>
    <t>SWX001-SX-SR03-P4</t>
  </si>
  <si>
    <t>SWX001-SX-SR04-P1</t>
  </si>
  <si>
    <t>WSE003-MX-SW01</t>
  </si>
  <si>
    <t>WSE006-MX-SW01</t>
  </si>
  <si>
    <t>WSE009-MX-SW01</t>
  </si>
  <si>
    <t>WSE012-MX-SW01</t>
  </si>
  <si>
    <t>CS#3-Port-0</t>
  </si>
  <si>
    <t>CS#6-Port-0</t>
  </si>
  <si>
    <t>SWX001-SX-SR01-P0</t>
  </si>
  <si>
    <t>SWX001-SX-SR01-P2</t>
  </si>
  <si>
    <t>SWX001-SX-SR01-P5</t>
  </si>
  <si>
    <t>SWX001-SX-SR02-P2</t>
  </si>
  <si>
    <t>SWX001-SX-SR02-P5</t>
  </si>
  <si>
    <t>SWX001-SX-SR03-P2</t>
  </si>
  <si>
    <t>SWX001-SX-SR03-P5</t>
  </si>
  <si>
    <t>SWX001-SX-SR04-P2</t>
  </si>
  <si>
    <t>SWX001-SX-SR04-P4</t>
  </si>
  <si>
    <t>WSE001-MX-SW01</t>
  </si>
  <si>
    <t>WSE004-MX-SW01</t>
  </si>
  <si>
    <t>WSE007-MX-SW01</t>
  </si>
  <si>
    <t>WSE010-MX-SW01</t>
  </si>
  <si>
    <t>CS#1-Port-0</t>
  </si>
  <si>
    <t>CS#4-Port-0</t>
  </si>
  <si>
    <t>CS#7-Port-0</t>
  </si>
  <si>
    <t>CS#9-Port-0</t>
  </si>
  <si>
    <t>CS#11-Port-0</t>
  </si>
  <si>
    <t>SWX001-SX-SR01-P1</t>
  </si>
  <si>
    <t>SWX001-SX-SR01-P3</t>
  </si>
  <si>
    <t>SWX001-SX-SR02-P0</t>
  </si>
  <si>
    <t>SWX001-SX-SR02-P3</t>
  </si>
  <si>
    <t>SWX001-SX-SR03-P0</t>
  </si>
  <si>
    <t>SWX001-SX-SR03-P3</t>
  </si>
  <si>
    <t>SWX001-SX-SR04-P0</t>
  </si>
  <si>
    <t>SWX001-SX-SR04-P3</t>
  </si>
  <si>
    <t>SWX001-SX-SR04-P5</t>
  </si>
  <si>
    <t>WSE002-MX-SW01</t>
  </si>
  <si>
    <t>WSE005-MX-SW01</t>
  </si>
  <si>
    <t>WSE008-MX-SW01</t>
  </si>
  <si>
    <t>WSE011-MX-SW01</t>
  </si>
  <si>
    <t>CS#2-Port-0</t>
  </si>
  <si>
    <t>CS#5-Port-0</t>
  </si>
  <si>
    <t>CS#8-Port-0</t>
  </si>
  <si>
    <t>CS#10-Port-0</t>
  </si>
  <si>
    <t>CS#12-Port-0</t>
  </si>
  <si>
    <t>SWX001-SX-SR05-P4</t>
  </si>
  <si>
    <t>SWX001-SX-SR06-P1</t>
  </si>
  <si>
    <t>SWX001-SX-SR06-P4</t>
  </si>
  <si>
    <t>SWX001-SX-SR07-P1</t>
  </si>
  <si>
    <t>SWX001-SX-SR07-P4</t>
  </si>
  <si>
    <t>SWX001-SX-SR08-P1</t>
  </si>
  <si>
    <t>WSE015-MX-SW01</t>
  </si>
  <si>
    <t>WSE018-MX-SW01</t>
  </si>
  <si>
    <t>WSE021-MX-SW01</t>
  </si>
  <si>
    <t>WSE024-MX-SW01</t>
  </si>
  <si>
    <t>CS#15-Port-0</t>
  </si>
  <si>
    <t>CS#18-Port-0</t>
  </si>
  <si>
    <t>SWX001-SX-SR05-P0</t>
  </si>
  <si>
    <t>SWX001-SX-SR05-P2</t>
  </si>
  <si>
    <t>SWX001-SX-SR05-P5</t>
  </si>
  <si>
    <t>SWX001-SX-SR06-P2</t>
  </si>
  <si>
    <t>SWX001-SX-SR06-P5</t>
  </si>
  <si>
    <t>SWX001-SX-SR07-P2</t>
  </si>
  <si>
    <t>SWX001-SX-SR07-P5</t>
  </si>
  <si>
    <t>SWX001-SX-SR08-P2</t>
  </si>
  <si>
    <t>SWX001-SX-SR08-P4</t>
  </si>
  <si>
    <t>WSE013-MX-SW01</t>
  </si>
  <si>
    <t>WSE016-MX-SW01</t>
  </si>
  <si>
    <t>WSE019-MX-SW01</t>
  </si>
  <si>
    <t>WSE022-MX-SW01</t>
  </si>
  <si>
    <t>CS#13-Port-0</t>
  </si>
  <si>
    <t>CS#16-Port-0</t>
  </si>
  <si>
    <t>CS#19-Port-0</t>
  </si>
  <si>
    <t>CS#21Port-0</t>
  </si>
  <si>
    <t>CS#23-Port-0</t>
  </si>
  <si>
    <t>SWX001-SX-SR05-P1</t>
  </si>
  <si>
    <t>SWX001-SX-SR05-P3</t>
  </si>
  <si>
    <t>SWX001-SX-SR06-P0</t>
  </si>
  <si>
    <t>SWX001-SX-SR06-P3</t>
  </si>
  <si>
    <t>SWX001-SX-SR07-P0</t>
  </si>
  <si>
    <t>SWX001-SX-SR07-P3</t>
  </si>
  <si>
    <t>SWX001-SX-SR08-P0</t>
  </si>
  <si>
    <t>SWX001-SX-SR08-P3</t>
  </si>
  <si>
    <t>SWX001-SX-SR08-P5</t>
  </si>
  <si>
    <t>WSE014-MX-SW01</t>
  </si>
  <si>
    <t>WSE017-MX-SW01</t>
  </si>
  <si>
    <t>WSE020-MX-SW01</t>
  </si>
  <si>
    <t>WSE023-MX-SW01</t>
  </si>
  <si>
    <t>CS#14-Port-0</t>
  </si>
  <si>
    <t>CS#17-Port-0</t>
  </si>
  <si>
    <t>CS#20-Port-0</t>
  </si>
  <si>
    <t>CS#22-Port-0</t>
  </si>
  <si>
    <t>CS#24-Port-0</t>
  </si>
  <si>
    <t>SWX001-SX-SR09-P4</t>
  </si>
  <si>
    <t>SWX001-SX-SR10-P1</t>
  </si>
  <si>
    <t>SWX001-SX-SR10-P4</t>
  </si>
  <si>
    <t>SWX001-SX-SR11-P1</t>
  </si>
  <si>
    <t>SWX001-SX-SR11-P4</t>
  </si>
  <si>
    <t>SWX001-SX-SR12-P1</t>
  </si>
  <si>
    <t>WSE027-MX-SW01</t>
  </si>
  <si>
    <t>WSE030-MX-SW01</t>
  </si>
  <si>
    <t>WSE033-MX-SW01</t>
  </si>
  <si>
    <t>WSE036-MX-SW01</t>
  </si>
  <si>
    <t>CS#27-Port-0</t>
  </si>
  <si>
    <t>CS#30-Port-0</t>
  </si>
  <si>
    <t>SWX001-SX-SR09-P0</t>
  </si>
  <si>
    <t>SWX001-SX-SR09-P2</t>
  </si>
  <si>
    <t>SWX001-SX-SR09-P5</t>
  </si>
  <si>
    <t>SWX001-SX-SR10-P2</t>
  </si>
  <si>
    <t>SWX001-SX-SR10-P5</t>
  </si>
  <si>
    <t>SWX001-SX-SR11-P2</t>
  </si>
  <si>
    <t>SWX001-SX-SR11-P5</t>
  </si>
  <si>
    <t>SWX001-SX-SR12-P2</t>
  </si>
  <si>
    <t>SWX001-SX-SR12-P4</t>
  </si>
  <si>
    <t>WSE025-MX-SW01</t>
  </si>
  <si>
    <t>WSE028-MX-SW01</t>
  </si>
  <si>
    <t>WSE031-MX-SW01</t>
  </si>
  <si>
    <t>WSE034-MX-SW01</t>
  </si>
  <si>
    <t>CS#25-Port-0</t>
  </si>
  <si>
    <t>CS#28-Port-0</t>
  </si>
  <si>
    <t>CS#31-Port-0</t>
  </si>
  <si>
    <t>CS#33-Port-0</t>
  </si>
  <si>
    <t>CS#35-Port-0</t>
  </si>
  <si>
    <t>SWX001-SX-SR09-P1</t>
  </si>
  <si>
    <t>SWX001-SX-SR09-P3</t>
  </si>
  <si>
    <t>SWX001-SX-SR10-P0</t>
  </si>
  <si>
    <t>SWX001-SX-SR10-P3</t>
  </si>
  <si>
    <t>SWX001-SX-SR11-P0</t>
  </si>
  <si>
    <t>SWX001-SX-SR11-P3</t>
  </si>
  <si>
    <t>SWX001-SX-SR12-P0</t>
  </si>
  <si>
    <t>SWX001-SX-SR12-P3</t>
  </si>
  <si>
    <t>SWX001-SX-SR12-P5</t>
  </si>
  <si>
    <t>WSE026-MX-SW01</t>
  </si>
  <si>
    <t>WSE029-MX-SW01</t>
  </si>
  <si>
    <t>WSE032-MX-SW01</t>
  </si>
  <si>
    <t>WSE035-MX-SW01</t>
  </si>
  <si>
    <t>CS#26-Port-0</t>
  </si>
  <si>
    <t>CS#29-Port-0</t>
  </si>
  <si>
    <t>CS#32-Port-0</t>
  </si>
  <si>
    <t>CS#34-Port-0</t>
  </si>
  <si>
    <t>CS#36-Port-0</t>
  </si>
  <si>
    <t>SWX001-SX-SR13-P4</t>
  </si>
  <si>
    <t>SWX001-SX-SR14-P1</t>
  </si>
  <si>
    <t>SWX001-SX-SR14-P4</t>
  </si>
  <si>
    <t>SWX001-SX-SR15-P1</t>
  </si>
  <si>
    <t>SWX001-SX-SR15-P4</t>
  </si>
  <si>
    <t>SWX001-SX-SR16-P1</t>
  </si>
  <si>
    <t>WSE039-MX-SW01</t>
  </si>
  <si>
    <t>WSE042-MX-SW01</t>
  </si>
  <si>
    <t>WSE045-MX-SW01</t>
  </si>
  <si>
    <t>WSE048-MX-SW01</t>
  </si>
  <si>
    <t>CS#39-Port-0</t>
  </si>
  <si>
    <t>CS#42-Port-0</t>
  </si>
  <si>
    <t>SWX001-SX-SR13-P0</t>
  </si>
  <si>
    <t>SWX001-SX-SR13-P2</t>
  </si>
  <si>
    <t>SWX001-SX-SR13-P5</t>
  </si>
  <si>
    <t>SWX001-SX-SR14-P2</t>
  </si>
  <si>
    <t>SWX001-SX-SR14-P5</t>
  </si>
  <si>
    <t>SWX001-SX-SR15-P2</t>
  </si>
  <si>
    <t>SWX001-SX-SR15-P5</t>
  </si>
  <si>
    <t>SWX001-SX-SR16-P2</t>
  </si>
  <si>
    <t>SWX001-SX-SR16-P4</t>
  </si>
  <si>
    <t>WSE037-MX-SW01</t>
  </si>
  <si>
    <t>WSE040-MX-SW01</t>
  </si>
  <si>
    <t>WSE043-MX-SW01</t>
  </si>
  <si>
    <t>WSE046-MX-SW01</t>
  </si>
  <si>
    <t>CS#37-Port-0</t>
  </si>
  <si>
    <t>CS#40-Port-0</t>
  </si>
  <si>
    <t>CS#43-Port-0</t>
  </si>
  <si>
    <t>CS#45-Port-0</t>
  </si>
  <si>
    <t>CS#47-Port-0</t>
  </si>
  <si>
    <t>SWX001-SX-SR13-P1</t>
  </si>
  <si>
    <t>SWX001-SX-SR13-P3</t>
  </si>
  <si>
    <t>SWX001-SX-SR14-P0</t>
  </si>
  <si>
    <t>`</t>
  </si>
  <si>
    <t>SWX001-SX-SR15-P0</t>
  </si>
  <si>
    <t>SWX001-SX-SR15-P3</t>
  </si>
  <si>
    <t>SWX001-SX-SR16-P0</t>
  </si>
  <si>
    <t>SWX001-SX-SR16-P3</t>
  </si>
  <si>
    <t>SWX001-SX-SR16-P5</t>
  </si>
  <si>
    <t>WSE038-MX-SW01</t>
  </si>
  <si>
    <t>WSE041-MX-SW01</t>
  </si>
  <si>
    <t>WSE044-MX-SW01</t>
  </si>
  <si>
    <t>WSE047-MX-SW01</t>
  </si>
  <si>
    <t>CS#38-Port-0</t>
  </si>
  <si>
    <t>CS#41-Port-0</t>
  </si>
  <si>
    <t>CS#44-Port-0</t>
  </si>
  <si>
    <t>CS#46-Port-0</t>
  </si>
  <si>
    <t>CS#48-Port-0</t>
  </si>
  <si>
    <t>SWX001-SX-SR17-P4</t>
  </si>
  <si>
    <t>SWX001-SX-SR18-P1</t>
  </si>
  <si>
    <t>SWX001-SX-SR18-P4</t>
  </si>
  <si>
    <t>SWX001-SX-SR19-P1</t>
  </si>
  <si>
    <t>SWX001-SX-SR19-P4</t>
  </si>
  <si>
    <t>SWX001-SX-SR20-P1</t>
  </si>
  <si>
    <t>WSE051-MX-SW01</t>
  </si>
  <si>
    <t>WSE054-MX-SW01</t>
  </si>
  <si>
    <t>WSE057-MX-SW01</t>
  </si>
  <si>
    <t>WSE060-MX-SW01</t>
  </si>
  <si>
    <t>CS#51-Port-0</t>
  </si>
  <si>
    <t>CS#54-Port-0</t>
  </si>
  <si>
    <t>SWX001-SX-SR17-P0</t>
  </si>
  <si>
    <t>SWX001-SX-SR17-P2</t>
  </si>
  <si>
    <t>SWX001-SX-SR17-P5</t>
  </si>
  <si>
    <t>SWX001-SX-SR18-P2</t>
  </si>
  <si>
    <t>SWX001-SX-SR18-P5</t>
  </si>
  <si>
    <t>SWX001-SX-SR19-P2</t>
  </si>
  <si>
    <t>SWX001-SX-SR19-P5</t>
  </si>
  <si>
    <t>SWX001-SX-SR20-P2</t>
  </si>
  <si>
    <t>SWX001-SX-SR20-P4</t>
  </si>
  <si>
    <t>WSE049-MX-SW01</t>
  </si>
  <si>
    <t>WSE052-MX-SW01</t>
  </si>
  <si>
    <t>WSE055-MX-SW01</t>
  </si>
  <si>
    <t>WSE058-MX-SW01</t>
  </si>
  <si>
    <t>CS#49-Port-0</t>
  </si>
  <si>
    <t>CS#52-Port-0</t>
  </si>
  <si>
    <t>CS#55-Port-0</t>
  </si>
  <si>
    <t>CS#57-Port-0</t>
  </si>
  <si>
    <t>CS#59-Port-0</t>
  </si>
  <si>
    <t>SWX001-SX-SR17-P1</t>
  </si>
  <si>
    <t>SWX001-SX-SR17-P3</t>
  </si>
  <si>
    <t>SWX001-SX-SR18-P0</t>
  </si>
  <si>
    <t>SWX001-SX-SR18-P3</t>
  </si>
  <si>
    <t>SWX001-SX-SR19-P0</t>
  </si>
  <si>
    <t>SWX001-SX-SR19-P3</t>
  </si>
  <si>
    <t>SWX001-SX-SR20-P0</t>
  </si>
  <si>
    <t>SWX001-SX-SR20-P3</t>
  </si>
  <si>
    <t>SWX001-SX-SR20-P5</t>
  </si>
  <si>
    <t>WSE050-MX-SW01</t>
  </si>
  <si>
    <t>WSE053-MX-SW01</t>
  </si>
  <si>
    <t>WSE056-MX-SW01</t>
  </si>
  <si>
    <t>WSE059-MX-SW01</t>
  </si>
  <si>
    <t>CS#50-Port-0</t>
  </si>
  <si>
    <t>CS#53-Port-0</t>
  </si>
  <si>
    <t>CS#56-Port-0</t>
  </si>
  <si>
    <t>CS#58-Port-0</t>
  </si>
  <si>
    <t>CS#60-Port-0</t>
  </si>
  <si>
    <t>SWX001-SX-SR21-P4</t>
  </si>
  <si>
    <t>SWX001-SX-SR22-P1</t>
  </si>
  <si>
    <t>SWX001-SX-SR22-P4</t>
  </si>
  <si>
    <t>WSE063-MX-SW01</t>
  </si>
  <si>
    <t>WSE066-MX-SW01</t>
  </si>
  <si>
    <t>CS#61-Port-0</t>
  </si>
  <si>
    <t>CS#64-Port-0</t>
  </si>
  <si>
    <t>CS#67-Port-0</t>
  </si>
  <si>
    <t>SWX001-SX-SR21-P0</t>
  </si>
  <si>
    <t>SWX001-SX-SR21-P2</t>
  </si>
  <si>
    <t>SWX001-SX-SR21-P5</t>
  </si>
  <si>
    <t>SWX001-SX-SR22-P2</t>
  </si>
  <si>
    <t>SWX001-SX-SR22-P5</t>
  </si>
  <si>
    <t>WSE061-MX-SW01</t>
  </si>
  <si>
    <t>WSE064-MX-SW01</t>
  </si>
  <si>
    <t>WSE067-MX-SW01</t>
  </si>
  <si>
    <t>CS#62-Port-0</t>
  </si>
  <si>
    <t>CS#65-Port-0</t>
  </si>
  <si>
    <t>CS#68-Port-0</t>
  </si>
  <si>
    <t>SWX001-SX-SR21-P1</t>
  </si>
  <si>
    <t>SWX001-SX-SR21-P3</t>
  </si>
  <si>
    <t>SWX001-SX-SR22-P0</t>
  </si>
  <si>
    <t>SWX001-SX-SR022-P3</t>
  </si>
  <si>
    <t>WSE062-MX-SW01</t>
  </si>
  <si>
    <t>WSE065-MX-SW01</t>
  </si>
  <si>
    <t>WSE068-MX-SW01</t>
  </si>
  <si>
    <t>CS#63-Port-0</t>
  </si>
  <si>
    <t>CS#66-Port-0</t>
  </si>
  <si>
    <t>Linecard Ports</t>
  </si>
  <si>
    <t>BR - Rack 2 - SwarmX Switch</t>
  </si>
  <si>
    <t>SWX002-SX-SR01-P4</t>
  </si>
  <si>
    <t>SWX002-SX-SR02-P1</t>
  </si>
  <si>
    <t>SWX002-SX-SR02-P4</t>
  </si>
  <si>
    <t>SWX002-SX-SR03-P1</t>
  </si>
  <si>
    <t>SWX002-SX-SR03-P4</t>
  </si>
  <si>
    <t>SWX002-SX-SR04-P1</t>
  </si>
  <si>
    <t>CS#3-Port-1</t>
  </si>
  <si>
    <t>CS#6-Port-1</t>
  </si>
  <si>
    <t>SWX002-SX-SR01-P0</t>
  </si>
  <si>
    <t>SWX002-SX-SR01-P2</t>
  </si>
  <si>
    <t>SWX002-SX-SR01-P5</t>
  </si>
  <si>
    <t>SWX002-SX-SR02-P2</t>
  </si>
  <si>
    <t>SWX002-SX-SR02-P5</t>
  </si>
  <si>
    <t>SWX002-SX-SR03-P2</t>
  </si>
  <si>
    <t>SWX002-SX-SR03-P5</t>
  </si>
  <si>
    <t>SWX002-SX-SR04-P2</t>
  </si>
  <si>
    <t>SWX002-SX-SR04-P4</t>
  </si>
  <si>
    <t>CS#1-Port-1</t>
  </si>
  <si>
    <t>CS#4-Port-1</t>
  </si>
  <si>
    <t>CS#7-Port-1</t>
  </si>
  <si>
    <t>CS#9-Port-1</t>
  </si>
  <si>
    <t>CS#11-Port-1</t>
  </si>
  <si>
    <t>SWX002-SX-SR01-P1</t>
  </si>
  <si>
    <t>SWX002-SX-SR01-P3</t>
  </si>
  <si>
    <t>SWX002-SX-SR02-P0</t>
  </si>
  <si>
    <t>SWX002-SX-SR02-P3</t>
  </si>
  <si>
    <t>SWX002-SX-SR03-P0</t>
  </si>
  <si>
    <t>SWX002-SX-SR03-P3</t>
  </si>
  <si>
    <t>SWX002-SX-SR04-P0</t>
  </si>
  <si>
    <t>SWX002-SX-SR04-P3</t>
  </si>
  <si>
    <t>SWX002-SX-SR04-P5</t>
  </si>
  <si>
    <t>CS#2-Port-1</t>
  </si>
  <si>
    <t>CS#5-Port-1</t>
  </si>
  <si>
    <t>CS#8-Port-1</t>
  </si>
  <si>
    <t>CS#10-Port-1</t>
  </si>
  <si>
    <t>CS#12-Port-1</t>
  </si>
  <si>
    <t>SWX002-SX-SR05-P4</t>
  </si>
  <si>
    <t>SWX002-SX-SR06-P1</t>
  </si>
  <si>
    <t>SWX002-SX-SR06-P4</t>
  </si>
  <si>
    <t>SWX002-SX-SR07-P1</t>
  </si>
  <si>
    <t>SWX002-SX-SR07-P4</t>
  </si>
  <si>
    <t>SWX002-SX-SR08-P1</t>
  </si>
  <si>
    <t>CS#15-Port-1</t>
  </si>
  <si>
    <t>CS#18-Port-1</t>
  </si>
  <si>
    <t>SWX002-SX-SR05-P0</t>
  </si>
  <si>
    <t>SWX002-SX-SR05-P2</t>
  </si>
  <si>
    <t>SWX002-SX-SR05-P5</t>
  </si>
  <si>
    <t>SWX002-SX-SR06-P2</t>
  </si>
  <si>
    <t>SWX002-SX-SR06-P5</t>
  </si>
  <si>
    <t>SWX002-SX-SR07-P2</t>
  </si>
  <si>
    <t>SWX002-SX-SR07-P5</t>
  </si>
  <si>
    <t>SWX002-SX-SR08-P2</t>
  </si>
  <si>
    <t>SWX002-SX-SR08-P4</t>
  </si>
  <si>
    <t>CS#13-Port-1</t>
  </si>
  <si>
    <t>CS#16-Port-1</t>
  </si>
  <si>
    <t>CS#19-Port-1</t>
  </si>
  <si>
    <t>CS#21Port-1</t>
  </si>
  <si>
    <t>CS#23-Port-1</t>
  </si>
  <si>
    <t>SWX002-SX-SR05-P1</t>
  </si>
  <si>
    <t>SWX002-SX-SR05-P3</t>
  </si>
  <si>
    <t>SWX002-SX-SR06-P0</t>
  </si>
  <si>
    <t>SWX002-SX-SR06-P3</t>
  </si>
  <si>
    <t>SWX002-SX-SR07-P0</t>
  </si>
  <si>
    <t>SWX002-SX-SR07-P3</t>
  </si>
  <si>
    <t>SWX002-SX-SR08-P0</t>
  </si>
  <si>
    <t>SWX002-SX-SR08-P3</t>
  </si>
  <si>
    <t>SWX002-SX-SR08-P5</t>
  </si>
  <si>
    <t>CS#14-Port-1</t>
  </si>
  <si>
    <t>CS#17-Port-1</t>
  </si>
  <si>
    <t>CS#20-Port-1</t>
  </si>
  <si>
    <t>CS#22-Port-1</t>
  </si>
  <si>
    <t>CS#24-Port-1</t>
  </si>
  <si>
    <t>SWX002-SX-SR09-P4</t>
  </si>
  <si>
    <t>SWX002-SX-SR10-P1</t>
  </si>
  <si>
    <t>SWX002-SX-SR10-P4</t>
  </si>
  <si>
    <t>SWX002-SX-SR11-P1</t>
  </si>
  <si>
    <t>SWX002-SX-SR11-P4</t>
  </si>
  <si>
    <t>SWX002-SX-SR12-P1</t>
  </si>
  <si>
    <t>CS#27-Port-1</t>
  </si>
  <si>
    <t>CS#30-Port-1</t>
  </si>
  <si>
    <t>SWX002-SX-SR09-P0</t>
  </si>
  <si>
    <t>SWX002-SX-SR09-P2</t>
  </si>
  <si>
    <t>SWX002-SX-SR09-P5</t>
  </si>
  <si>
    <t>SWX002-SX-SR10-P2</t>
  </si>
  <si>
    <t>SWX002-SX-SR10-P5</t>
  </si>
  <si>
    <t>SWX002-SX-SR11-P2</t>
  </si>
  <si>
    <t>SWX002-SX-SR11-P5</t>
  </si>
  <si>
    <t>SWX002-SX-SR12-P2</t>
  </si>
  <si>
    <t>SWX002-SX-SR12-P4</t>
  </si>
  <si>
    <t>CS#25-Port-1</t>
  </si>
  <si>
    <t>CS#28-Port-1</t>
  </si>
  <si>
    <t>CS#31-Port-1</t>
  </si>
  <si>
    <t>CS#33-Port-1</t>
  </si>
  <si>
    <t>CS#35-Port-1</t>
  </si>
  <si>
    <t>SWX002-SX-SR09-P1</t>
  </si>
  <si>
    <t>SWX002-SX-SR09-P3</t>
  </si>
  <si>
    <t>SWX002-SX-SR10-P0</t>
  </si>
  <si>
    <t>SWX002-SX-SR10-P3</t>
  </si>
  <si>
    <t>SWX002-SX-SR11-P0</t>
  </si>
  <si>
    <t>SWX002-SX-SR11-P3</t>
  </si>
  <si>
    <t>SWX002-SX-SR12-P0</t>
  </si>
  <si>
    <t>SWX002-SX-SR12-P3</t>
  </si>
  <si>
    <t>SWX002-SX-SR12-P5</t>
  </si>
  <si>
    <t>CS#26-Port-1</t>
  </si>
  <si>
    <t>CS#29-Port-1</t>
  </si>
  <si>
    <t>CS#32-Port-1</t>
  </si>
  <si>
    <t>CS#34-Port-1</t>
  </si>
  <si>
    <t>CS#36-Port-1</t>
  </si>
  <si>
    <t>SWX002-SX-SR13-P4</t>
  </si>
  <si>
    <t>SWX002-SX-SR14-P1</t>
  </si>
  <si>
    <t>SWX002-SX-SR14-P4</t>
  </si>
  <si>
    <t>SWX002-SX-SR15-P1</t>
  </si>
  <si>
    <t>SWX002-SX-SR15-P4</t>
  </si>
  <si>
    <t>SWX002-SX-SR16-P1</t>
  </si>
  <si>
    <t>CS#39-Port-1</t>
  </si>
  <si>
    <t>CS#42-Port-1</t>
  </si>
  <si>
    <t>SWX002-SX-SR13-P0</t>
  </si>
  <si>
    <t>SWX002-SX-SR13-P2</t>
  </si>
  <si>
    <t>SWX002-SX-SR13-P5</t>
  </si>
  <si>
    <t>SWX002-SX-SR14-P2</t>
  </si>
  <si>
    <t>SWX002-SX-SR14-P5</t>
  </si>
  <si>
    <t>SWX002-SX-SR15-P2</t>
  </si>
  <si>
    <t>SWX002-SX-SR15-P5</t>
  </si>
  <si>
    <t>SWX002-SX-SR16-P2</t>
  </si>
  <si>
    <t>SWX002-SX-SR16-P4</t>
  </si>
  <si>
    <t>CS#37-Port-1</t>
  </si>
  <si>
    <t>CS#40-Port-1</t>
  </si>
  <si>
    <t>CS#43-Port-1</t>
  </si>
  <si>
    <t>CS#45-Port-1</t>
  </si>
  <si>
    <t>CS#47-Port-1</t>
  </si>
  <si>
    <t>SWX002-SX-SR13-P1</t>
  </si>
  <si>
    <t>SWX002-SX-SR13-P3</t>
  </si>
  <si>
    <t>SWX002-SX-SR14-P0</t>
  </si>
  <si>
    <t>SWX002-SX-SR14-P3</t>
  </si>
  <si>
    <t>SWX002-SX-SR15-P0</t>
  </si>
  <si>
    <t>SWX002-SX-SR15-P3</t>
  </si>
  <si>
    <t>SWX002-SX-SR16-P0</t>
  </si>
  <si>
    <t>SWX002-SX-SR16-P3</t>
  </si>
  <si>
    <t>SWX002-SX-SR16-P5</t>
  </si>
  <si>
    <t>CS#38-Port-1</t>
  </si>
  <si>
    <t>CS#41-Port-1</t>
  </si>
  <si>
    <t>CS#44-Port-1</t>
  </si>
  <si>
    <t>CS#46-Port-1</t>
  </si>
  <si>
    <t>CS#48-Port-1</t>
  </si>
  <si>
    <t>SWX002-SX-SR17-P4</t>
  </si>
  <si>
    <t>SWX002-SX-SR18-P1</t>
  </si>
  <si>
    <t>SWX002-SX-SR18-P4</t>
  </si>
  <si>
    <t>SWX002-SX-SR19-P1</t>
  </si>
  <si>
    <t>SWX002-SX-SR19-P4</t>
  </si>
  <si>
    <t>SWX002-SX-SR20-P1</t>
  </si>
  <si>
    <t>CS#51-Port-1</t>
  </si>
  <si>
    <t>CS#54-Port-1</t>
  </si>
  <si>
    <t>SWX002-SX-SR17-P0</t>
  </si>
  <si>
    <t>SWX002-SX-SR17-P2</t>
  </si>
  <si>
    <t>SWX002-SX-SR17-P5</t>
  </si>
  <si>
    <t>SWX002-SX-SR18-P2</t>
  </si>
  <si>
    <t>SWX002-SX-SR18-P5</t>
  </si>
  <si>
    <t>SWX002-SX-SR19-P2</t>
  </si>
  <si>
    <t>SWX002-SX-SR19-P5</t>
  </si>
  <si>
    <t>SWX002-SX-SR20-P2</t>
  </si>
  <si>
    <t>SWX002-SX-SR20-P4</t>
  </si>
  <si>
    <t>CS#49-Port-1</t>
  </si>
  <si>
    <t>CS#52-Port-1</t>
  </si>
  <si>
    <t>CS#55-Port-1</t>
  </si>
  <si>
    <t>CS#57-Port-1</t>
  </si>
  <si>
    <t>CS#59-Port-1</t>
  </si>
  <si>
    <t>SWX002-SX-SR17-P1</t>
  </si>
  <si>
    <t>SWX002-SX-SR17-P3</t>
  </si>
  <si>
    <t>SWX002-SX-SR18-P0</t>
  </si>
  <si>
    <t>SWX002-SX-SR18-P3</t>
  </si>
  <si>
    <t>SWX002-SX-SR19-P0</t>
  </si>
  <si>
    <t>SWX002-SX-SR19-P3</t>
  </si>
  <si>
    <t>SWX002-SX-SR20-P0</t>
  </si>
  <si>
    <t>SWX002-SX-SR20-P3</t>
  </si>
  <si>
    <t>SWX002-SX-SR20-P5</t>
  </si>
  <si>
    <t>CS#50-Port-1</t>
  </si>
  <si>
    <t>CS#53-Port-1</t>
  </si>
  <si>
    <t>CS#56-Port-1</t>
  </si>
  <si>
    <t>CS#58-Port-1</t>
  </si>
  <si>
    <t>CS#60-Port-1</t>
  </si>
  <si>
    <t>SWX002-SX-SR21-P4</t>
  </si>
  <si>
    <t>SWX002-SX-SR22-P1</t>
  </si>
  <si>
    <t>SWX002-SX-SR22-P4</t>
  </si>
  <si>
    <t>CS#61-Port-1</t>
  </si>
  <si>
    <t>CS#64-Port-1</t>
  </si>
  <si>
    <t>CS#67-Port-1</t>
  </si>
  <si>
    <t>SWX002-SX-SR21-P0</t>
  </si>
  <si>
    <t>SWX002-SX-SR21-P2</t>
  </si>
  <si>
    <t>SWX002-SX-SR21-P5</t>
  </si>
  <si>
    <t>SWX002-SX-SR22-P2</t>
  </si>
  <si>
    <t>SWX002-SX-SR22-P5</t>
  </si>
  <si>
    <t>CS#62-Port-1</t>
  </si>
  <si>
    <t>CS#65-Port-1</t>
  </si>
  <si>
    <t>CS#68-Port-1</t>
  </si>
  <si>
    <t>SWX002-SX-SR21-P1</t>
  </si>
  <si>
    <t>SWX002-SX-SR21-P3</t>
  </si>
  <si>
    <t>SWX002-SX-SR22-P0</t>
  </si>
  <si>
    <t>SWX002-SX-SR022-P3</t>
  </si>
  <si>
    <t>CS#63-Port-1</t>
  </si>
  <si>
    <t>CS#66-Port-1</t>
  </si>
  <si>
    <t>BR - Rack 3 - SwarmX Switch</t>
  </si>
  <si>
    <t>SWX003-SX-SR01-P4</t>
  </si>
  <si>
    <t>SWX003-SX-SR02-P1</t>
  </si>
  <si>
    <t>SWX003-SX-SR02-P4</t>
  </si>
  <si>
    <t>SWX003-SX-SR03-P1</t>
  </si>
  <si>
    <t>SWX003-SX-SR03-P4</t>
  </si>
  <si>
    <t>SWX003-SX-SR04-P1</t>
  </si>
  <si>
    <t>CS#3-Port-2</t>
  </si>
  <si>
    <t>CS#6-Port-2</t>
  </si>
  <si>
    <t>SWX003-SX-SR01-P0</t>
  </si>
  <si>
    <t>SWX003-SX-SR01-P2</t>
  </si>
  <si>
    <t>SWX003-SX-SR01-P5</t>
  </si>
  <si>
    <t>SWX003-SX-SR02-P2</t>
  </si>
  <si>
    <t>SWX003-SX-SR02-P5</t>
  </si>
  <si>
    <t>SWX003-SX-SR03-P2</t>
  </si>
  <si>
    <t>SWX003-SX-SR03-P5</t>
  </si>
  <si>
    <t>SWX003-SX-SR04-P2</t>
  </si>
  <si>
    <t>SWX003-SX-SR04-P4</t>
  </si>
  <si>
    <t>CS#1-Port-2</t>
  </si>
  <si>
    <t>CS#4-Port-2</t>
  </si>
  <si>
    <t>CS#7-Port-2</t>
  </si>
  <si>
    <t>CS#9-Port-2</t>
  </si>
  <si>
    <t>CS#11-Port-2</t>
  </si>
  <si>
    <t>SWX003-SX-SR01-P1</t>
  </si>
  <si>
    <t>SWX003-SX-SR01-P3</t>
  </si>
  <si>
    <t>SWX003-SX-SR02-P0</t>
  </si>
  <si>
    <t>SWX003-SX-SR02-P3</t>
  </si>
  <si>
    <t>SWX003-SX-SR03-P0</t>
  </si>
  <si>
    <t>SWX003-SX-SR03-P3</t>
  </si>
  <si>
    <t>SWX003-SX-SR04-P0</t>
  </si>
  <si>
    <t>SWX003-SX-SR04-P3</t>
  </si>
  <si>
    <t>SWX003-SX-SR04-P5</t>
  </si>
  <si>
    <t>CS#2-Port-2</t>
  </si>
  <si>
    <t>CS#5-Port-2</t>
  </si>
  <si>
    <t>CS#8-Port-2</t>
  </si>
  <si>
    <t>CS#10-Port-2</t>
  </si>
  <si>
    <t>CS#12-Port-2</t>
  </si>
  <si>
    <t>SWX003-SX-SR05-P4</t>
  </si>
  <si>
    <t>SWX003-SX-SR06-P1</t>
  </si>
  <si>
    <t>SWX003-SX-SR06-P4</t>
  </si>
  <si>
    <t>SWX003-SX-SR07-P1</t>
  </si>
  <si>
    <t>SWX003-SX-SR07-P4</t>
  </si>
  <si>
    <t>SWX003-SX-SR08-P1</t>
  </si>
  <si>
    <t>CS#15-Port-2</t>
  </si>
  <si>
    <t>CS#18-Port-2</t>
  </si>
  <si>
    <t>SWX003-SX-SR05-P0</t>
  </si>
  <si>
    <t>SWX003-SX-SR05-P2</t>
  </si>
  <si>
    <t>SWX003-SX-SR05-P5</t>
  </si>
  <si>
    <t>SWX003-SX-SR06-P2</t>
  </si>
  <si>
    <t>SWX003-SX-SR06-P5</t>
  </si>
  <si>
    <t>SWX003-SX-SR07-P2</t>
  </si>
  <si>
    <t>SWX003-SX-SR07-P5</t>
  </si>
  <si>
    <t>SWX003-SX-SR08-P2</t>
  </si>
  <si>
    <t>SWX003-SX-SR08-P4</t>
  </si>
  <si>
    <t>CS#13-Port-2</t>
  </si>
  <si>
    <t>CS#16-Port-2</t>
  </si>
  <si>
    <t>CS#19-Port-2</t>
  </si>
  <si>
    <t>CS#21Port-2</t>
  </si>
  <si>
    <t>CS#23-Port-2</t>
  </si>
  <si>
    <t>SWX003-SX-SR05-P1</t>
  </si>
  <si>
    <t>SWX003-SX-SR05-P3</t>
  </si>
  <si>
    <t>SWX003-SX-SR06-P0</t>
  </si>
  <si>
    <t>SWX003-SX-SR06-P3</t>
  </si>
  <si>
    <t>SWX003-SX-SR07-P0</t>
  </si>
  <si>
    <t>SWX003-SX-SR07-P3</t>
  </si>
  <si>
    <t>SWX003-SX-SR08-P0</t>
  </si>
  <si>
    <t>SWX003-SX-SR08-P3</t>
  </si>
  <si>
    <t>SWX003-SX-SR08-P5</t>
  </si>
  <si>
    <t>CS#14-Port-2</t>
  </si>
  <si>
    <t>CS#17-Port-2</t>
  </si>
  <si>
    <t>CS#20-Port-2</t>
  </si>
  <si>
    <t>CS#22-Port-2</t>
  </si>
  <si>
    <t>CS#24-Port-2</t>
  </si>
  <si>
    <t>SWX003-SX-SR09-P4</t>
  </si>
  <si>
    <t>SWX003-SX-SR10-P1</t>
  </si>
  <si>
    <t>SWX003-SX-SR10-P4</t>
  </si>
  <si>
    <t>SWX003-SX-SR11-P1</t>
  </si>
  <si>
    <t>SWX003-SX-SR11-P4</t>
  </si>
  <si>
    <t>SWX003-SX-SR12-P1</t>
  </si>
  <si>
    <t>CS#27-Port-2</t>
  </si>
  <si>
    <t>CS#30-Port-2</t>
  </si>
  <si>
    <t>SWX003-SX-SR09-P0</t>
  </si>
  <si>
    <t>SWX003-SX-SR09-P2</t>
  </si>
  <si>
    <t>SWX003-SX-SR09-P5</t>
  </si>
  <si>
    <t>SWX003-SX-SR10-P2</t>
  </si>
  <si>
    <t>SWX003-SX-SR10-P5</t>
  </si>
  <si>
    <t>SWX003-SX-SR11-P2</t>
  </si>
  <si>
    <t>SWX003-SX-SR11-P5</t>
  </si>
  <si>
    <t>SWX003-SX-SR12-P2</t>
  </si>
  <si>
    <t>SWX003-SX-SR12-P4</t>
  </si>
  <si>
    <t>CS#25-Port-2</t>
  </si>
  <si>
    <t>CS#28-Port-2</t>
  </si>
  <si>
    <t>CS#31-Port-2</t>
  </si>
  <si>
    <t>CS#33-Port-2</t>
  </si>
  <si>
    <t>CS#35-Port-2</t>
  </si>
  <si>
    <t>SWX003-SX-SR09-P1</t>
  </si>
  <si>
    <t>SWX003-SX-SR09-P3</t>
  </si>
  <si>
    <t>SWX003-SX-SR10-P0</t>
  </si>
  <si>
    <t>SWX003-SX-SR10-P3</t>
  </si>
  <si>
    <t>SWX003-SX-SR11-P0</t>
  </si>
  <si>
    <t>SWX003-SX-SR11-P3</t>
  </si>
  <si>
    <t>SWX003-SX-SR12-P0</t>
  </si>
  <si>
    <t>SWX003-SX-SR12-P3</t>
  </si>
  <si>
    <t>SWX003-SX-SR12-P5</t>
  </si>
  <si>
    <t>CS#26-Port-2</t>
  </si>
  <si>
    <t>CS#29-Port-2</t>
  </si>
  <si>
    <t>CS#32-Port-2</t>
  </si>
  <si>
    <t>CS#34-Port-2</t>
  </si>
  <si>
    <t>CS#36-Port-2</t>
  </si>
  <si>
    <t>SWX003-SX-SR13-P4</t>
  </si>
  <si>
    <t>SWX003-SX-SR14-P1</t>
  </si>
  <si>
    <t>SWX003-SX-SR14-P4</t>
  </si>
  <si>
    <t>SWX003-SX-SR15-P1</t>
  </si>
  <si>
    <t>SWX003-SX-SR15-P4</t>
  </si>
  <si>
    <t>SWX003-SX-SR16-P1</t>
  </si>
  <si>
    <t>CS#39-Port-2</t>
  </si>
  <si>
    <t>CS#42-Port-2</t>
  </si>
  <si>
    <t>SWX003-SX-SR13-P0</t>
  </si>
  <si>
    <t>SWX003-SX-SR13-P2</t>
  </si>
  <si>
    <t>SWX003-SX-SR13-P5</t>
  </si>
  <si>
    <t>SWX003-SX-SR14-P2</t>
  </si>
  <si>
    <t>SWX003-SX-SR14-P5</t>
  </si>
  <si>
    <t>SWX003-SX-SR15-P2</t>
  </si>
  <si>
    <t>SWX003-SX-SR15-P5</t>
  </si>
  <si>
    <t>SWX003-SX-SR16-P2</t>
  </si>
  <si>
    <t>SWX003-SX-SR16-P4</t>
  </si>
  <si>
    <t>CS#37-Port-2</t>
  </si>
  <si>
    <t>CS#40-Port-2</t>
  </si>
  <si>
    <t>CS#43-Port-2</t>
  </si>
  <si>
    <t>CS#45-Port-2</t>
  </si>
  <si>
    <t>CS#47-Port-2</t>
  </si>
  <si>
    <t>SWX003-SX-SR13-P1</t>
  </si>
  <si>
    <t>SWX003-SX-SR13-P3</t>
  </si>
  <si>
    <t>SWX003-SX-SR14-P0</t>
  </si>
  <si>
    <t>SWX003-SX-SR14-P3</t>
  </si>
  <si>
    <t>SWX003-SX-SR15-P0</t>
  </si>
  <si>
    <t>SWX003-SX-SR15-P3</t>
  </si>
  <si>
    <t>SWX003-SX-SR16-P0</t>
  </si>
  <si>
    <t>SWX003-SX-SR16-P3</t>
  </si>
  <si>
    <t>SWX003-SX-SR16-P5</t>
  </si>
  <si>
    <t>CS#38-Port-2</t>
  </si>
  <si>
    <t>CS#41-Port-2</t>
  </si>
  <si>
    <t>CS#44-Port-2</t>
  </si>
  <si>
    <t>CS#46-Port-2</t>
  </si>
  <si>
    <t>CS#48-Port-2</t>
  </si>
  <si>
    <t>SWX003-SX-SR17-P4</t>
  </si>
  <si>
    <t>SWX003-SX-SR18-P1</t>
  </si>
  <si>
    <t>SWX003-SX-SR18-P4</t>
  </si>
  <si>
    <t>SWX003-SX-SR19-P1</t>
  </si>
  <si>
    <t>SWX003-SX-SR19-P4</t>
  </si>
  <si>
    <t>SWX003-SX-SR20-P1</t>
  </si>
  <si>
    <t>CS#51-Port-2</t>
  </si>
  <si>
    <t>CS#54-Port-2</t>
  </si>
  <si>
    <t>SWX003-SX-SR17-P0</t>
  </si>
  <si>
    <t>SWX003-SX-SR17-P2</t>
  </si>
  <si>
    <t>SWX003-SX-SR17-P5</t>
  </si>
  <si>
    <t>SWX003-SX-SR18-P2</t>
  </si>
  <si>
    <t>SWX003-SX-SR18-P5</t>
  </si>
  <si>
    <t>SWX003-SX-SR19-P2</t>
  </si>
  <si>
    <t>SWX003-SX-SR19-P5</t>
  </si>
  <si>
    <t>SWX003-SX-SR20-P2</t>
  </si>
  <si>
    <t>SWX003-SX-SR20-P4</t>
  </si>
  <si>
    <t>CS#49-Port-2</t>
  </si>
  <si>
    <t>CS#52-Port-2</t>
  </si>
  <si>
    <t>CS#55-Port-2</t>
  </si>
  <si>
    <t>CS#57-Port-2</t>
  </si>
  <si>
    <t>CS#59-Port-2</t>
  </si>
  <si>
    <t>SWX003-SX-SR17-P1</t>
  </si>
  <si>
    <t>SWX003-SX-SR17-P3</t>
  </si>
  <si>
    <t>SWX003-SX-SR18-P0</t>
  </si>
  <si>
    <t>SWX003-SX-SR18-P3</t>
  </si>
  <si>
    <t>SWX003-SX-SR19-P0</t>
  </si>
  <si>
    <t>SWX003-SX-SR19-P3</t>
  </si>
  <si>
    <t>SWX003-SX-SR20-P0</t>
  </si>
  <si>
    <t>SWX003-SX-SR20-P3</t>
  </si>
  <si>
    <t>SWX003-SX-SR20-P5</t>
  </si>
  <si>
    <t>CS#50-Port-2</t>
  </si>
  <si>
    <t>CS#53-Port-2</t>
  </si>
  <si>
    <t>CS#56-Port-2</t>
  </si>
  <si>
    <t>CS#58-Port-2</t>
  </si>
  <si>
    <t>CS#60-Port-2</t>
  </si>
  <si>
    <t>SWX003-SX-SR21-P4</t>
  </si>
  <si>
    <t>SWX003-SX-SR22-P1</t>
  </si>
  <si>
    <t>SWX003-SX-SR22-P4</t>
  </si>
  <si>
    <t>CS#61-Port-2</t>
  </si>
  <si>
    <t>CS#64-Port-2</t>
  </si>
  <si>
    <t>CS#67-Port-2</t>
  </si>
  <si>
    <t>SWX003-SX-SR21-P0</t>
  </si>
  <si>
    <t>SWX003-SX-SR21-P2</t>
  </si>
  <si>
    <t>SWX003-SX-SR21-P5</t>
  </si>
  <si>
    <t>SWX003-SX-SR22-P2</t>
  </si>
  <si>
    <t>SWX003-SX-SR22-P5</t>
  </si>
  <si>
    <t>CS#62-Port-2</t>
  </si>
  <si>
    <t>CS#65-Port-2</t>
  </si>
  <si>
    <t>CS#68-Port-2</t>
  </si>
  <si>
    <t>SWX003-SX-SR21-P1</t>
  </si>
  <si>
    <t>SWX003-SX-SR21-P3</t>
  </si>
  <si>
    <t>SWX003-SX-SR22-P0</t>
  </si>
  <si>
    <t>SWX003-SX-SR022-P3</t>
  </si>
  <si>
    <t>CS#63-Port-2</t>
  </si>
  <si>
    <t>CS#66-Port-2</t>
  </si>
  <si>
    <t>BR - Rack 4 - SwarmX Switch</t>
  </si>
  <si>
    <t>SWX004-SX-SR01-P4</t>
  </si>
  <si>
    <t>SWX004-SX-SR02-P1</t>
  </si>
  <si>
    <t>SWX004-SX-SR02-P4</t>
  </si>
  <si>
    <t>SWX004-SX-SR03-P1</t>
  </si>
  <si>
    <t>SWX004-SX-SR03-P4</t>
  </si>
  <si>
    <t>SWX004-SX-SR04-P1</t>
  </si>
  <si>
    <t>CS#3-Port-3</t>
  </si>
  <si>
    <t>CS#6-Port-3</t>
  </si>
  <si>
    <t>SWX004-SX-SR01-P0</t>
  </si>
  <si>
    <t>SWX004-SX-SR01-P2</t>
  </si>
  <si>
    <t>SWX004-SX-SR01-P5</t>
  </si>
  <si>
    <t>SWX004-SX-SR02-P2</t>
  </si>
  <si>
    <t>SWX004-SX-SR02-P5</t>
  </si>
  <si>
    <t>SWX004-SX-SR03-P2</t>
  </si>
  <si>
    <t>SWX004-SX-SR03-P5</t>
  </si>
  <si>
    <t>SWX004-SX-SR04-P2</t>
  </si>
  <si>
    <t>SWX004-SX-SR04-P4</t>
  </si>
  <si>
    <t>CS#1-Port-3</t>
  </si>
  <si>
    <t>CS#4-Port-3</t>
  </si>
  <si>
    <t>CS#7-Port-3</t>
  </si>
  <si>
    <t>CS#9-Port-3</t>
  </si>
  <si>
    <t>CS#11-Port-3</t>
  </si>
  <si>
    <t>SWX004-SX-SR01-P1</t>
  </si>
  <si>
    <t>SWX004-SX-SR01-P3</t>
  </si>
  <si>
    <t>SWX004-SX-SR02-P0</t>
  </si>
  <si>
    <t>SWX004-SX-SR02-P3</t>
  </si>
  <si>
    <t>SWX004-SX-SR03-P0</t>
  </si>
  <si>
    <t>SWX004-SX-SR03-P3</t>
  </si>
  <si>
    <t>SWX004-SX-SR04-P0</t>
  </si>
  <si>
    <t>SWX004-SX-SR04-P3</t>
  </si>
  <si>
    <t>SWX004-SX-SR04-P5</t>
  </si>
  <si>
    <t>CS#2-Port-3</t>
  </si>
  <si>
    <t>CS#5-Port-3</t>
  </si>
  <si>
    <t>CS#8-Port-3</t>
  </si>
  <si>
    <t>CS#10-Port-3</t>
  </si>
  <si>
    <t>CS#12-Port-3</t>
  </si>
  <si>
    <t>SWX004-SX-SR05-P4</t>
  </si>
  <si>
    <t>SWX004-SX-SR06-P1</t>
  </si>
  <si>
    <t>SWX004-SX-SR06-P4</t>
  </si>
  <si>
    <t>SWX004-SX-SR07-P1</t>
  </si>
  <si>
    <t>SWX004-SX-SR07-P4</t>
  </si>
  <si>
    <t>SWX004-SX-SR08-P1</t>
  </si>
  <si>
    <t>CS#15-Port-3</t>
  </si>
  <si>
    <t>CS#18-Port-3</t>
  </si>
  <si>
    <t>SWX004-SX-SR05-P0</t>
  </si>
  <si>
    <t>SWX004-SX-SR05-P2</t>
  </si>
  <si>
    <t>SWX004-SX-SR05-P5</t>
  </si>
  <si>
    <t>SWX004-SX-SR06-P2</t>
  </si>
  <si>
    <t>SWX004-SX-SR06-P5</t>
  </si>
  <si>
    <t>SWX004-SX-SR07-P2</t>
  </si>
  <si>
    <t>SWX004-SX-SR07-P5</t>
  </si>
  <si>
    <t>SWX004-SX-SR08-P2</t>
  </si>
  <si>
    <t>SWX004-SX-SR08-P4</t>
  </si>
  <si>
    <t>CS#13-Port-3</t>
  </si>
  <si>
    <t>CS#16-Port-3</t>
  </si>
  <si>
    <t>CS#19-Port-3</t>
  </si>
  <si>
    <t>CS#21Port-3</t>
  </si>
  <si>
    <t>CS#23-Port-3</t>
  </si>
  <si>
    <t>SWX004-SX-SR05-P1</t>
  </si>
  <si>
    <t>SWX004-SX-SR05-P3</t>
  </si>
  <si>
    <t>SWX004-SX-SR06-P0</t>
  </si>
  <si>
    <t>SWX004-SX-SR06-P3</t>
  </si>
  <si>
    <t>SWX004-SX-SR07-P0</t>
  </si>
  <si>
    <t>SWX004-SX-SR07-P3</t>
  </si>
  <si>
    <t>SWX004-SX-SR08-P0</t>
  </si>
  <si>
    <t>SWX004-SX-SR08-P3</t>
  </si>
  <si>
    <t>SWX004-SX-SR08-P5</t>
  </si>
  <si>
    <t>CS#14-Port-3</t>
  </si>
  <si>
    <t>CS#17-Port-3</t>
  </si>
  <si>
    <t>CS#20-Port-3</t>
  </si>
  <si>
    <t>CS#22-Port-3</t>
  </si>
  <si>
    <t>CS#24-Port-3</t>
  </si>
  <si>
    <t>SWX004-SX-SR09-P4</t>
  </si>
  <si>
    <t>SWX004-SX-SR10-P1</t>
  </si>
  <si>
    <t>SWX004-SX-SR10-P4</t>
  </si>
  <si>
    <t>SWX004-SX-SR11-P1</t>
  </si>
  <si>
    <t>SWX004-SX-SR11-P4</t>
  </si>
  <si>
    <t>SWX004-SX-SR12-P1</t>
  </si>
  <si>
    <t>CS#27-Port-3</t>
  </si>
  <si>
    <t>CS#30-Port-3</t>
  </si>
  <si>
    <t>SWX004-SX-SR09-P0</t>
  </si>
  <si>
    <t>SWX004-SX-SR09-P2</t>
  </si>
  <si>
    <t>SWX004-SX-SR09-P5</t>
  </si>
  <si>
    <t>SWX004-SX-SR10-P2</t>
  </si>
  <si>
    <t>SWX004-SX-SR10-P5</t>
  </si>
  <si>
    <t>SWX004-SX-SR11-P2</t>
  </si>
  <si>
    <t>SWX004-SX-SR11-P5</t>
  </si>
  <si>
    <t>SWX004-SX-SR12-P2</t>
  </si>
  <si>
    <t>SWX004-SX-SR12-P4</t>
  </si>
  <si>
    <t>CS#25-Port-3</t>
  </si>
  <si>
    <t>CS#28-Port-3</t>
  </si>
  <si>
    <t>CS#31-Port-3</t>
  </si>
  <si>
    <t>CS#33-Port-3</t>
  </si>
  <si>
    <t>CS#35-Port-3</t>
  </si>
  <si>
    <t>SWX004-SX-SR09-P1</t>
  </si>
  <si>
    <t>SWX004-SX-SR09-P3</t>
  </si>
  <si>
    <t>SWX004-SX-SR10-P0</t>
  </si>
  <si>
    <t>SWX004-SX-SR10-P3</t>
  </si>
  <si>
    <t>SWX004-SX-SR11-P0</t>
  </si>
  <si>
    <t>SWX004-SX-SR11-P3</t>
  </si>
  <si>
    <t>SWX004-SX-SR12-P0</t>
  </si>
  <si>
    <t>SWX004-SX-SR12-P3</t>
  </si>
  <si>
    <t>SWX004-SX-SR12-P5</t>
  </si>
  <si>
    <t>CS#26-Port-3</t>
  </si>
  <si>
    <t>CS#29-Port-3</t>
  </si>
  <si>
    <t>CS#32-Port-3</t>
  </si>
  <si>
    <t>CS#34-Port-3</t>
  </si>
  <si>
    <t>CS#36-Port-3</t>
  </si>
  <si>
    <t>SWX004-SX-SR13-P4</t>
  </si>
  <si>
    <t>SWX004-SX-SR14-P1</t>
  </si>
  <si>
    <t>SWX004-SX-SR14-P4</t>
  </si>
  <si>
    <t>SWX004-SX-SR15-P1</t>
  </si>
  <si>
    <t>SWX004-SX-SR15-P4</t>
  </si>
  <si>
    <t>SWX004-SX-SR16-P1</t>
  </si>
  <si>
    <t>CS#39-Port-3</t>
  </si>
  <si>
    <t>CS#42-Port-3</t>
  </si>
  <si>
    <t>SWX004-SX-SR13-P0</t>
  </si>
  <si>
    <t>SWX004-SX-SR13-P2</t>
  </si>
  <si>
    <t>SWX004-SX-SR13-P5</t>
  </si>
  <si>
    <t>SWX004-SX-SR14-P2</t>
  </si>
  <si>
    <t>SWX004-SX-SR14-P5</t>
  </si>
  <si>
    <t>SWX004-SX-SR15-P2</t>
  </si>
  <si>
    <t>SWX004-SX-SR15-P5</t>
  </si>
  <si>
    <t>SWX004-SX-SR16-P2</t>
  </si>
  <si>
    <t>SWX004-SX-SR16-P4</t>
  </si>
  <si>
    <t>CS#37-Port-3</t>
  </si>
  <si>
    <t>CS#40-Port-3</t>
  </si>
  <si>
    <t>CS#43-Port-3</t>
  </si>
  <si>
    <t>CS#45-Port-3</t>
  </si>
  <si>
    <t>CS#47-Port-3</t>
  </si>
  <si>
    <t>SWX004-SX-SR13-P1</t>
  </si>
  <si>
    <t>SWX004-SX-SR13-P3</t>
  </si>
  <si>
    <t>SWX004-SX-SR14-P0</t>
  </si>
  <si>
    <t>SWX004-SX-SR14-P3</t>
  </si>
  <si>
    <t>SWX004-SX-SR15-P0</t>
  </si>
  <si>
    <t>SWX004-SX-SR15-P3</t>
  </si>
  <si>
    <t>SWX004-SX-SR16-P0</t>
  </si>
  <si>
    <t>SWX004-SX-SR16-P3</t>
  </si>
  <si>
    <t>SWX004-SX-SR16-P5</t>
  </si>
  <si>
    <t>CS#38-Port-3</t>
  </si>
  <si>
    <t>CS#41-Port-3</t>
  </si>
  <si>
    <t>CS#44-Port-3</t>
  </si>
  <si>
    <t>CS#46-Port-3</t>
  </si>
  <si>
    <t>CS#48-Port-3</t>
  </si>
  <si>
    <t>SWX004-SX-SR17-P4</t>
  </si>
  <si>
    <t>SWX004-SX-SR18-P1</t>
  </si>
  <si>
    <t>SWX004-SX-SR18-P4</t>
  </si>
  <si>
    <t>SWX004-SX-SR19-P1</t>
  </si>
  <si>
    <t>SWX004-SX-SR19-P4</t>
  </si>
  <si>
    <t>SWX004-SX-SR20-P1</t>
  </si>
  <si>
    <t>CS#51-Port-3</t>
  </si>
  <si>
    <t>CS#54-Port-3</t>
  </si>
  <si>
    <t>SWX004-SX-SR17-P0</t>
  </si>
  <si>
    <t>SWX004-SX-SR17-P2</t>
  </si>
  <si>
    <t>SWX004-SX-SR17-P5</t>
  </si>
  <si>
    <t>SWX004-SX-SR18-P2</t>
  </si>
  <si>
    <t>SWX004-SX-SR18-P5</t>
  </si>
  <si>
    <t>SWX004-SX-SR19-P2</t>
  </si>
  <si>
    <t>SWX004-SX-SR19-P5</t>
  </si>
  <si>
    <t>SWX004-SX-SR20-P2</t>
  </si>
  <si>
    <t>SWX004-SX-SR20-P4</t>
  </si>
  <si>
    <t>CS#49-Port-3</t>
  </si>
  <si>
    <t>CS#52-Port-3</t>
  </si>
  <si>
    <t>CS#55-Port-3</t>
  </si>
  <si>
    <t>CS#57-Port-3</t>
  </si>
  <si>
    <t>CS#59-Port-3</t>
  </si>
  <si>
    <t>SWX004-SX-SR17-P1</t>
  </si>
  <si>
    <t>SWX004-SX-SR17-P3</t>
  </si>
  <si>
    <t>SWX004-SX-SR18-P0</t>
  </si>
  <si>
    <t>SWX004-SX-SR18-P3</t>
  </si>
  <si>
    <t>SWX004-SX-SR19-P0</t>
  </si>
  <si>
    <t>SWX004-SX-SR19-P3</t>
  </si>
  <si>
    <t>SWX004-SX-SR20-P0</t>
  </si>
  <si>
    <t>SWX004-SX-SR20-P3</t>
  </si>
  <si>
    <t>SWX004-SX-SR20-P5</t>
  </si>
  <si>
    <t>CS#50-Port-3</t>
  </si>
  <si>
    <t>CS#53-Port-3</t>
  </si>
  <si>
    <t>CS#56-Port-3</t>
  </si>
  <si>
    <t>CS#58-Port-3</t>
  </si>
  <si>
    <t>CS#60-Port-3</t>
  </si>
  <si>
    <t>SWX004-SX-SR21-P4</t>
  </si>
  <si>
    <t>SWX004-SX-SR22-P1</t>
  </si>
  <si>
    <t>SWX004-SX-SR22-P4</t>
  </si>
  <si>
    <t>CS#61-Port-3</t>
  </si>
  <si>
    <t>CS#64-Port-3</t>
  </si>
  <si>
    <t>CS#67-Port-3</t>
  </si>
  <si>
    <t>SWX004-SX-SR21-P0</t>
  </si>
  <si>
    <t>SWX004-SX-SR21-P2</t>
  </si>
  <si>
    <t>SWX004-SX-SR21-P5</t>
  </si>
  <si>
    <t>SWX004-SX-SR22-P2</t>
  </si>
  <si>
    <t>SWX004-SX-SR22-P5</t>
  </si>
  <si>
    <t>CS#62-Port-3</t>
  </si>
  <si>
    <t>CS#65-Port-3</t>
  </si>
  <si>
    <t>CS#68-Port-3</t>
  </si>
  <si>
    <t>SWX004-SX-SR21-P1</t>
  </si>
  <si>
    <t>SWX004-SX-SR21-P3</t>
  </si>
  <si>
    <t>SWX004-SX-SR22-P0</t>
  </si>
  <si>
    <t>SWX004-SX-SR022-P3</t>
  </si>
  <si>
    <t>CS#63-Port-3</t>
  </si>
  <si>
    <t>CS#66-Port-3</t>
  </si>
  <si>
    <t>BR - Rack 5 - SwarmX Switch</t>
  </si>
  <si>
    <t>SWX005-SX-SR01-P4</t>
  </si>
  <si>
    <t>SWX005-SX-SR02-P1</t>
  </si>
  <si>
    <t>SWX005-SX-SR02-P4</t>
  </si>
  <si>
    <t>SWX005-SX-SR03-P1</t>
  </si>
  <si>
    <t>SWX005-SX-SR03-P4</t>
  </si>
  <si>
    <t>SWX005-SX-SR04-P1</t>
  </si>
  <si>
    <t>CS#3-Port-4</t>
  </si>
  <si>
    <t>CS#6-Port-4</t>
  </si>
  <si>
    <t>SWX005-SX-SR01-P0</t>
  </si>
  <si>
    <t>SWX005-SX-SR01-P2</t>
  </si>
  <si>
    <t>SWX005-SX-SR01-P5</t>
  </si>
  <si>
    <t>SWX005-SX-SR02-P2</t>
  </si>
  <si>
    <t>SWX005-SX-SR02-P5</t>
  </si>
  <si>
    <t>SWX005-SX-SR03-P2</t>
  </si>
  <si>
    <t>SWX005-SX-SR03-P5</t>
  </si>
  <si>
    <t>SWX005-SX-SR04-P2</t>
  </si>
  <si>
    <t>SWX005-SX-SR04-P4</t>
  </si>
  <si>
    <t>CS#1-Port-4</t>
  </si>
  <si>
    <t>CS#4-Port-4</t>
  </si>
  <si>
    <t>CS#7-Port-4</t>
  </si>
  <si>
    <t>CS#9-Port-4</t>
  </si>
  <si>
    <t>CS#11-Port-4</t>
  </si>
  <si>
    <t>SWX005-SX-SR01-P1</t>
  </si>
  <si>
    <t>SWX005-SX-SR01-P3</t>
  </si>
  <si>
    <t>SWX005-SX-SR02-P0</t>
  </si>
  <si>
    <t>SWX005-SX-SR02-P3</t>
  </si>
  <si>
    <t>SWX005-SX-SR03-P0</t>
  </si>
  <si>
    <t>SWX005-SX-SR03-P3</t>
  </si>
  <si>
    <t>SWX005-SX-SR04-P0</t>
  </si>
  <si>
    <t>SWX005-SX-SR04-P3</t>
  </si>
  <si>
    <t>SWX005-SX-SR04-P5</t>
  </si>
  <si>
    <t>CS#2-Port-4</t>
  </si>
  <si>
    <t>CS#5-Port-4</t>
  </si>
  <si>
    <t>CS#8-Port-4</t>
  </si>
  <si>
    <t>CS#10-Port-4</t>
  </si>
  <si>
    <t>CS#12-Port-4</t>
  </si>
  <si>
    <t>SWX005-SX-SR05-P4</t>
  </si>
  <si>
    <t>SWX005-SX-SR06-P1</t>
  </si>
  <si>
    <t>SWX005-SX-SR06-P4</t>
  </si>
  <si>
    <t>SWX005-SX-SR07-P1</t>
  </si>
  <si>
    <t>SWX005-SX-SR07-P4</t>
  </si>
  <si>
    <t>SWX005-SX-SR08-P1</t>
  </si>
  <si>
    <t>CS#15-Port-4</t>
  </si>
  <si>
    <t>CS#18-Port-4</t>
  </si>
  <si>
    <t>SWX005-SX-SR05-P0</t>
  </si>
  <si>
    <t>SWX005-SX-SR05-P2</t>
  </si>
  <si>
    <t>SWX005-SX-SR05-P5</t>
  </si>
  <si>
    <t>SWX005-SX-SR06-P2</t>
  </si>
  <si>
    <t>SWX005-SX-SR06-P5</t>
  </si>
  <si>
    <t>SWX005-SX-SR07-P2</t>
  </si>
  <si>
    <t>SWX005-SX-SR07-P5</t>
  </si>
  <si>
    <t>SWX005-SX-SR08-P2</t>
  </si>
  <si>
    <t>SWX005-SX-SR08-P4</t>
  </si>
  <si>
    <t>CS#13-Port-4</t>
  </si>
  <si>
    <t>CS#16-Port-4</t>
  </si>
  <si>
    <t>CS#19-Port-4</t>
  </si>
  <si>
    <t>CS#21Port-4</t>
  </si>
  <si>
    <t>CS#23-Port-4</t>
  </si>
  <si>
    <t>SWX005-SX-SR05-P1</t>
  </si>
  <si>
    <t>SWX005-SX-SR05-P3</t>
  </si>
  <si>
    <t>SWX005-SX-SR06-P0</t>
  </si>
  <si>
    <t>SWX005-SX-SR06-P3</t>
  </si>
  <si>
    <t>SWX005-SX-SR07-P0</t>
  </si>
  <si>
    <t>SWX005-SX-SR07-P3</t>
  </si>
  <si>
    <t>SWX005-SX-SR08-P0</t>
  </si>
  <si>
    <t>SWX005-SX-SR08-P3</t>
  </si>
  <si>
    <t>SWX005-SX-SR08-P5</t>
  </si>
  <si>
    <t>CS#14-Port-4</t>
  </si>
  <si>
    <t>CS#17-Port-4</t>
  </si>
  <si>
    <t>CS#20-Port-4</t>
  </si>
  <si>
    <t>CS#22-Port-4</t>
  </si>
  <si>
    <t>CS#24-Port-4</t>
  </si>
  <si>
    <t>SWX005-SX-SR09-P4</t>
  </si>
  <si>
    <t>SWX005-SX-SR10-P1</t>
  </si>
  <si>
    <t>SWX005-SX-SR10-P4</t>
  </si>
  <si>
    <t>SWX005-SX-SR11-P1</t>
  </si>
  <si>
    <t>SWX005-SX-SR11-P4</t>
  </si>
  <si>
    <t>SWX005-SX-SR12-P1</t>
  </si>
  <si>
    <t>CS#27-Port-4</t>
  </si>
  <si>
    <t>CS#30-Port-4</t>
  </si>
  <si>
    <t>SWX005-SX-SR09-P0</t>
  </si>
  <si>
    <t>SWX005-SX-SR09-P2</t>
  </si>
  <si>
    <t>SWX005-SX-SR09-P5</t>
  </si>
  <si>
    <t>SWX005-SX-SR10-P2</t>
  </si>
  <si>
    <t>SWX005-SX-SR10-P5</t>
  </si>
  <si>
    <t>SWX005-SX-SR11-P2</t>
  </si>
  <si>
    <t>SWX005-SX-SR11-P5</t>
  </si>
  <si>
    <t>SWX005-SX-SR12-P2</t>
  </si>
  <si>
    <t>SWX005-SX-SR12-P4</t>
  </si>
  <si>
    <t>CS#25-Port-4</t>
  </si>
  <si>
    <t>CS#28-Port-4</t>
  </si>
  <si>
    <t>CS#31-Port-4</t>
  </si>
  <si>
    <t>CS#33-Port-4</t>
  </si>
  <si>
    <t>CS#35-Port-4</t>
  </si>
  <si>
    <t>SWX005-SX-SR09-P1</t>
  </si>
  <si>
    <t>SWX005-SX-SR09-P3</t>
  </si>
  <si>
    <t>SWX005-SX-SR10-P0</t>
  </si>
  <si>
    <t>SWX005-SX-SR10-P3</t>
  </si>
  <si>
    <t>SWX005-SX-SR11-P0</t>
  </si>
  <si>
    <t>SWX005-SX-SR11-P3</t>
  </si>
  <si>
    <t>SWX005-SX-SR12-P0</t>
  </si>
  <si>
    <t>SWX005-SX-SR12-P3</t>
  </si>
  <si>
    <t>SWX005-SX-SR12-P5</t>
  </si>
  <si>
    <t>CS#26-Port-4</t>
  </si>
  <si>
    <t>CS#29-Port-4</t>
  </si>
  <si>
    <t>CS#32-Port-4</t>
  </si>
  <si>
    <t>CS#34-Port-4</t>
  </si>
  <si>
    <t>CS#36-Port-4</t>
  </si>
  <si>
    <t>SWX005-SX-SR13-P4</t>
  </si>
  <si>
    <t>SWX005-SX-SR14-P1</t>
  </si>
  <si>
    <t>SWX005-SX-SR14-P4</t>
  </si>
  <si>
    <t>SWX005-SX-SR15-P1</t>
  </si>
  <si>
    <t>SWX005-SX-SR15-P4</t>
  </si>
  <si>
    <t>SWX005-SX-SR16-P1</t>
  </si>
  <si>
    <t>CS#39-Port-4</t>
  </si>
  <si>
    <t>CS#42-Port-4</t>
  </si>
  <si>
    <t>SWX005-SX-SR13-P0</t>
  </si>
  <si>
    <t>SWX005-SX-SR13-P2</t>
  </si>
  <si>
    <t>SWX005-SX-SR13-P5</t>
  </si>
  <si>
    <t>SWX005-SX-SR14-P2</t>
  </si>
  <si>
    <t>SWX005-SX-SR14-P5</t>
  </si>
  <si>
    <t>SWX005-SX-SR15-P2</t>
  </si>
  <si>
    <t>SWX005-SX-SR15-P5</t>
  </si>
  <si>
    <t>SWX005-SX-SR16-P2</t>
  </si>
  <si>
    <t>SWX005-SX-SR16-P4</t>
  </si>
  <si>
    <t>CS#37-Port-4</t>
  </si>
  <si>
    <t>CS#40-Port-4</t>
  </si>
  <si>
    <t>CS#43-Port-4</t>
  </si>
  <si>
    <t>CS#45-Port-4</t>
  </si>
  <si>
    <t>CS#47-Port-4</t>
  </si>
  <si>
    <t>SWX005-SX-SR13-P1</t>
  </si>
  <si>
    <t>SWX005-SX-SR13-P3</t>
  </si>
  <si>
    <t>SWX005-SX-SR14-P0</t>
  </si>
  <si>
    <t>SWX005-SX-SR14-P3</t>
  </si>
  <si>
    <t>SWX005-SX-SR15-P0</t>
  </si>
  <si>
    <t>SWX005-SX-SR15-P3</t>
  </si>
  <si>
    <t>SWX005-SX-SR16-P0</t>
  </si>
  <si>
    <t>SWX005-SX-SR16-P3</t>
  </si>
  <si>
    <t>SWX005-SX-SR16-P5</t>
  </si>
  <si>
    <t>CS#38-Port-4</t>
  </si>
  <si>
    <t>CS#41-Port-4</t>
  </si>
  <si>
    <t>CS#44-Port-4</t>
  </si>
  <si>
    <t>CS#46-Port-4</t>
  </si>
  <si>
    <t>CS#48-Port-4</t>
  </si>
  <si>
    <t>SWX005-SX-SR17-P4</t>
  </si>
  <si>
    <t>SWX005-SX-SR18-P1</t>
  </si>
  <si>
    <t>SWX005-SX-SR18-P4</t>
  </si>
  <si>
    <t>SWX005-SX-SR19-P1</t>
  </si>
  <si>
    <t>SWX005-SX-SR19-P4</t>
  </si>
  <si>
    <t>SWX005-SX-SR20-P1</t>
  </si>
  <si>
    <t>CS#51-Port-4</t>
  </si>
  <si>
    <t>CS#54-Port-4</t>
  </si>
  <si>
    <t>SWX005-SX-SR17-P0</t>
  </si>
  <si>
    <t>SWX005-SX-SR17-P2</t>
  </si>
  <si>
    <t>SWX005-SX-SR17-P5</t>
  </si>
  <si>
    <t>SWX005-SX-SR18-P2</t>
  </si>
  <si>
    <t>SWX005-SX-SR18-P5</t>
  </si>
  <si>
    <t>SWX005-SX-SR19-P2</t>
  </si>
  <si>
    <t>SWX005-SX-SR19-P5</t>
  </si>
  <si>
    <t>SWX005-SX-SR20-P2</t>
  </si>
  <si>
    <t>SWX005-SX-SR20-P4</t>
  </si>
  <si>
    <t>CS#49-Port-4</t>
  </si>
  <si>
    <t>CS#52-Port-4</t>
  </si>
  <si>
    <t>CS#55-Port-4</t>
  </si>
  <si>
    <t>CS#57-Port-4</t>
  </si>
  <si>
    <t>CS#59-Port-4</t>
  </si>
  <si>
    <t>SWX005-SX-SR17-P1</t>
  </si>
  <si>
    <t>SWX005-SX-SR17-P3</t>
  </si>
  <si>
    <t>SWX005-SX-SR18-P0</t>
  </si>
  <si>
    <t>SWX005-SX-SR18-P3</t>
  </si>
  <si>
    <t>SWX005-SX-SR19-P0</t>
  </si>
  <si>
    <t>SWX005-SX-SR19-P3</t>
  </si>
  <si>
    <t>SWX005-SX-SR20-P0</t>
  </si>
  <si>
    <t>SWX005-SX-SR20-P3</t>
  </si>
  <si>
    <t>SWX005-SX-SR20-P5</t>
  </si>
  <si>
    <t>CS#50-Port-4</t>
  </si>
  <si>
    <t>CS#53-Port-4</t>
  </si>
  <si>
    <t>CS#56-Port-4</t>
  </si>
  <si>
    <t>CS#58-Port-4</t>
  </si>
  <si>
    <t>CS#60-Port-4</t>
  </si>
  <si>
    <t>SWX005-SX-SR21-P4</t>
  </si>
  <si>
    <t>SWX005-SX-SR22-P1</t>
  </si>
  <si>
    <t>SWX005-SX-SR22-P4</t>
  </si>
  <si>
    <t>CS#61-Port-4</t>
  </si>
  <si>
    <t>CS#64-Port-4</t>
  </si>
  <si>
    <t>CS#67-Port-4</t>
  </si>
  <si>
    <t>SWX005-SX-SR21-P0</t>
  </si>
  <si>
    <t>SWX005-SX-SR21-P2</t>
  </si>
  <si>
    <t>SWX005-SX-SR21-P5</t>
  </si>
  <si>
    <t>SWX005-SX-SR22-P2</t>
  </si>
  <si>
    <t>SWX005-SX-SR22-P5</t>
  </si>
  <si>
    <t>CS#62-Port-4</t>
  </si>
  <si>
    <t>CS#65-Port-4</t>
  </si>
  <si>
    <t>CS#68-Port-4</t>
  </si>
  <si>
    <t>SWX005-SX-SR21-P1</t>
  </si>
  <si>
    <t>SWX005-SX-SR21-P3</t>
  </si>
  <si>
    <t>SWX005-SX-SR22-P0</t>
  </si>
  <si>
    <t>SWX005-SX-SR022-P3</t>
  </si>
  <si>
    <t>CS#63-Port-4</t>
  </si>
  <si>
    <t>CS#66-Port-4</t>
  </si>
  <si>
    <t>BR - Rack 6 - SwarmX Switch</t>
  </si>
  <si>
    <t>SWX006-SX-SR01-P4</t>
  </si>
  <si>
    <t>SWX006-SX-SR02-P1</t>
  </si>
  <si>
    <t>SWX006-SX-SR02-P4</t>
  </si>
  <si>
    <t>SWX006-SX-SR03-P1</t>
  </si>
  <si>
    <t>SWX006-SX-SR03-P4</t>
  </si>
  <si>
    <t>SWX006-SX-SR04-P1</t>
  </si>
  <si>
    <t>CS#3-Port-5</t>
  </si>
  <si>
    <t>CS#6-Port-5</t>
  </si>
  <si>
    <t>SWX006-SX-SR01-P0</t>
  </si>
  <si>
    <t>SWX006-SX-SR01-P2</t>
  </si>
  <si>
    <t>SWX006-SX-SR01-P5</t>
  </si>
  <si>
    <t>SWX006-SX-SR02-P2</t>
  </si>
  <si>
    <t>SWX006-SX-SR02-P5</t>
  </si>
  <si>
    <t>SWX006-SX-SR03-P2</t>
  </si>
  <si>
    <t>SWX006-SX-SR03-P5</t>
  </si>
  <si>
    <t>SWX006-SX-SR04-P2</t>
  </si>
  <si>
    <t>SWX006-SX-SR04-P4</t>
  </si>
  <si>
    <t>CS#1-Port-5</t>
  </si>
  <si>
    <t>CS#4-Port-5</t>
  </si>
  <si>
    <t>CS#7-Port-5</t>
  </si>
  <si>
    <t>CS#9-Port-5</t>
  </si>
  <si>
    <t>CS#11-Port-5</t>
  </si>
  <si>
    <t>SWX006-SX-SR01-P1</t>
  </si>
  <si>
    <t>SWX006-SX-SR01-P3</t>
  </si>
  <si>
    <t>SWX006-SX-SR02-P0</t>
  </si>
  <si>
    <t>SWX006-SX-SR02-P3</t>
  </si>
  <si>
    <t>SWX006-SX-SR03-P0</t>
  </si>
  <si>
    <t>SWX006-SX-SR03-P3</t>
  </si>
  <si>
    <t>SWX006-SX-SR04-P0</t>
  </si>
  <si>
    <t>SWX006-SX-SR04-P3</t>
  </si>
  <si>
    <t>SWX006-SX-SR04-P5</t>
  </si>
  <si>
    <t>CS#2-Port-5</t>
  </si>
  <si>
    <t>CS#5-Port-5</t>
  </si>
  <si>
    <t>CS#8-Port-5</t>
  </si>
  <si>
    <t>CS#10-Port-5</t>
  </si>
  <si>
    <t>CS#12-Port-5</t>
  </si>
  <si>
    <t>SWX006-SX-SR05-P4</t>
  </si>
  <si>
    <t>SWX006-SX-SR06-P1</t>
  </si>
  <si>
    <t>SWX006-SX-SR06-P4</t>
  </si>
  <si>
    <t>SWX006-SX-SR07-P1</t>
  </si>
  <si>
    <t>SWX006-SX-SR07-P4</t>
  </si>
  <si>
    <t>SWX006-SX-SR08-P1</t>
  </si>
  <si>
    <t>CS#15-Port-5</t>
  </si>
  <si>
    <t>CS#18-Port-5</t>
  </si>
  <si>
    <t>SWX006-SX-SR05-P0</t>
  </si>
  <si>
    <t>SWX006-SX-SR05-P2</t>
  </si>
  <si>
    <t>SWX006-SX-SR05-P5</t>
  </si>
  <si>
    <t>SWX006-SX-SR06-P2</t>
  </si>
  <si>
    <t>SWX006-SX-SR06-P5</t>
  </si>
  <si>
    <t>SWX006-SX-SR07-P2</t>
  </si>
  <si>
    <t>SWX006-SX-SR07-P5</t>
  </si>
  <si>
    <t>SWX006-SX-SR08-P2</t>
  </si>
  <si>
    <t>SWX006-SX-SR08-P4</t>
  </si>
  <si>
    <t>CS#13-Port-5</t>
  </si>
  <si>
    <t>CS#16-Port-5</t>
  </si>
  <si>
    <t>CS#19-Port-5</t>
  </si>
  <si>
    <t>CS#21Port-5</t>
  </si>
  <si>
    <t>CS#23-Port-5</t>
  </si>
  <si>
    <t>SWX006-SX-SR05-P1</t>
  </si>
  <si>
    <t>SWX006-SX-SR05-P3</t>
  </si>
  <si>
    <t>SWX006-SX-SR06-P0</t>
  </si>
  <si>
    <t>SWX006-SX-SR06-P3</t>
  </si>
  <si>
    <t>SWX006-SX-SR07-P0</t>
  </si>
  <si>
    <t>SWX006-SX-SR07-P3</t>
  </si>
  <si>
    <t>SWX006-SX-SR08-P0</t>
  </si>
  <si>
    <t>SWX006-SX-SR08-P3</t>
  </si>
  <si>
    <t>SWX006-SX-SR08-P5</t>
  </si>
  <si>
    <t>CS#14-Port-5</t>
  </si>
  <si>
    <t>CS#17-Port-5</t>
  </si>
  <si>
    <t>CS#20-Port-5</t>
  </si>
  <si>
    <t>CS#22-Port-5</t>
  </si>
  <si>
    <t>CS#24-Port-5</t>
  </si>
  <si>
    <t>SWX006-SX-SR09-P4</t>
  </si>
  <si>
    <t>SWX006-SX-SR10-P1</t>
  </si>
  <si>
    <t>SWX006-SX-SR10-P4</t>
  </si>
  <si>
    <t>SWX006-SX-SR11-P1</t>
  </si>
  <si>
    <t>SWX006-SX-SR11-P4</t>
  </si>
  <si>
    <t>SWX006-SX-SR12-P1</t>
  </si>
  <si>
    <t>CS#27-Port-5</t>
  </si>
  <si>
    <t>CS#30-Port-5</t>
  </si>
  <si>
    <t>SWX006-SX-SR09-P0</t>
  </si>
  <si>
    <t>SWX006-SX-SR09-P2</t>
  </si>
  <si>
    <t>SWX006-SX-SR09-P5</t>
  </si>
  <si>
    <t>SWX006-SX-SR10-P2</t>
  </si>
  <si>
    <t>SWX006-SX-SR10-P5</t>
  </si>
  <si>
    <t>SWX006-SX-SR11-P2</t>
  </si>
  <si>
    <t>SWX006-SX-SR11-P5</t>
  </si>
  <si>
    <t>SWX006-SX-SR12-P2</t>
  </si>
  <si>
    <t>SWX006-SX-SR12-P4</t>
  </si>
  <si>
    <t>CS#25-Port-5</t>
  </si>
  <si>
    <t>CS#28-Port-5</t>
  </si>
  <si>
    <t>CS#31-Port-5</t>
  </si>
  <si>
    <t>CS#33-Port-5</t>
  </si>
  <si>
    <t>CS#35-Port-5</t>
  </si>
  <si>
    <t>SWX006-SX-SR09-P1</t>
  </si>
  <si>
    <t>SWX006-SX-SR09-P3</t>
  </si>
  <si>
    <t>SWX006-SX-SR10-P0</t>
  </si>
  <si>
    <t>SWX006-SX-SR10-P3</t>
  </si>
  <si>
    <t>SWX006-SX-SR11-P0</t>
  </si>
  <si>
    <t>SWX006-SX-SR11-P3</t>
  </si>
  <si>
    <t>SWX006-SX-SR12-P0</t>
  </si>
  <si>
    <t>SWX006-SX-SR12-P3</t>
  </si>
  <si>
    <t>SWX006-SX-SR12-P5</t>
  </si>
  <si>
    <t>CS#26-Port-5</t>
  </si>
  <si>
    <t>CS#29-Port-5</t>
  </si>
  <si>
    <t>CS#32-Port-5</t>
  </si>
  <si>
    <t>CS#34-Port-5</t>
  </si>
  <si>
    <t>CS#36-Port-5</t>
  </si>
  <si>
    <t>SWX006-SX-SR13-P4</t>
  </si>
  <si>
    <t>SWX006-SX-SR14-P1</t>
  </si>
  <si>
    <t>SWX006-SX-SR14-P4</t>
  </si>
  <si>
    <t>SWX006-SX-SR15-P1</t>
  </si>
  <si>
    <t>SWX006-SX-SR15-P4</t>
  </si>
  <si>
    <t>SWX006-SX-SR16-P1</t>
  </si>
  <si>
    <t>CS#39-Port-5</t>
  </si>
  <si>
    <t>CS#42-Port-5</t>
  </si>
  <si>
    <t>SWX006-SX-SR13-P0</t>
  </si>
  <si>
    <t>SWX006-SX-SR13-P2</t>
  </si>
  <si>
    <t>SWX006-SX-SR13-P5</t>
  </si>
  <si>
    <t>SWX006-SX-SR14-P2</t>
  </si>
  <si>
    <t>SWX006-SX-SR14-P5</t>
  </si>
  <si>
    <t>SWX006-SX-SR15-P2</t>
  </si>
  <si>
    <t>SWX006-SX-SR15-P5</t>
  </si>
  <si>
    <t>SWX006-SX-SR16-P2</t>
  </si>
  <si>
    <t>SWX006-SX-SR16-P4</t>
  </si>
  <si>
    <t>CS#37-Port-5</t>
  </si>
  <si>
    <t>CS#40-Port-5</t>
  </si>
  <si>
    <t>CS#43-Port-5</t>
  </si>
  <si>
    <t>CS#45-Port-5</t>
  </si>
  <si>
    <t>CS#47-Port-5</t>
  </si>
  <si>
    <t>SWX006-SX-SR13-P1</t>
  </si>
  <si>
    <t>SWX006-SX-SR13-P3</t>
  </si>
  <si>
    <t>SWX006-SX-SR14-P0</t>
  </si>
  <si>
    <t>SWX006-SX-SR14-P3</t>
  </si>
  <si>
    <t>SWX006-SX-SR15-P0</t>
  </si>
  <si>
    <t>SWX006-SX-SR15-P3</t>
  </si>
  <si>
    <t>SWX006-SX-SR16-P0</t>
  </si>
  <si>
    <t>SWX006-SX-SR16-P3</t>
  </si>
  <si>
    <t>SWX006-SX-SR16-P5</t>
  </si>
  <si>
    <t>CS#38-Port-5</t>
  </si>
  <si>
    <t>CS#41-Port-5</t>
  </si>
  <si>
    <t>CS#44-Port-5</t>
  </si>
  <si>
    <t>CS#46-Port-5</t>
  </si>
  <si>
    <t>CS#48-Port-5</t>
  </si>
  <si>
    <t>SWX006-SX-SR17-P4</t>
  </si>
  <si>
    <t>SWX006-SX-SR18-P1</t>
  </si>
  <si>
    <t>SWX006-SX-SR18-P4</t>
  </si>
  <si>
    <t>SWX006-SX-SR19-P1</t>
  </si>
  <si>
    <t>SWX006-SX-SR19-P4</t>
  </si>
  <si>
    <t>SWX006-SX-SR20-P1</t>
  </si>
  <si>
    <t>CS#51-Port-5</t>
  </si>
  <si>
    <t>CS#54-Port-5</t>
  </si>
  <si>
    <t>SWX006-SX-SR17-P0</t>
  </si>
  <si>
    <t>SWX006-SX-SR17-P2</t>
  </si>
  <si>
    <t>SWX006-SX-SR17-P5</t>
  </si>
  <si>
    <t>SWX006-SX-SR18-P2</t>
  </si>
  <si>
    <t>SWX006-SX-SR18-P5</t>
  </si>
  <si>
    <t>SWX006-SX-SR19-P2</t>
  </si>
  <si>
    <t>SWX006-SX-SR19-P5</t>
  </si>
  <si>
    <t>SWX006-SX-SR20-P2</t>
  </si>
  <si>
    <t>SWX006-SX-SR20-P4</t>
  </si>
  <si>
    <t>CS#49-Port-5</t>
  </si>
  <si>
    <t>CS#52-Port-5</t>
  </si>
  <si>
    <t>CS#55-Port-5</t>
  </si>
  <si>
    <t>CS#57-Port-5</t>
  </si>
  <si>
    <t>CS#59-Port-5</t>
  </si>
  <si>
    <t>SWX006-SX-SR17-P1</t>
  </si>
  <si>
    <t>SWX006-SX-SR17-P3</t>
  </si>
  <si>
    <t>SWX006-SX-SR18-P0</t>
  </si>
  <si>
    <t>SWX006-SX-SR18-P3</t>
  </si>
  <si>
    <t>SWX006-SX-SR19-P0</t>
  </si>
  <si>
    <t>SWX006-SX-SR19-P3</t>
  </si>
  <si>
    <t>SWX006-SX-SR20-P0</t>
  </si>
  <si>
    <t>SWX006-SX-SR20-P3</t>
  </si>
  <si>
    <t>SWX006-SX-SR20-P5</t>
  </si>
  <si>
    <t>CS#50-Port-5</t>
  </si>
  <si>
    <t>CS#53-Port-5</t>
  </si>
  <si>
    <t>CS#56-Port-5</t>
  </si>
  <si>
    <t>CS#58-Port-5</t>
  </si>
  <si>
    <t>CS#60-Port-5</t>
  </si>
  <si>
    <t>SWX006-SX-SR21-P4</t>
  </si>
  <si>
    <t>SWX006-SX-SR22-P1</t>
  </si>
  <si>
    <t>SWX006-SX-SR22-P4</t>
  </si>
  <si>
    <t>CS#61-Port-5</t>
  </si>
  <si>
    <t>CS#64-Port-5</t>
  </si>
  <si>
    <t>CS#67-Port-5</t>
  </si>
  <si>
    <t>SWX006-SX-SR21-P0</t>
  </si>
  <si>
    <t>SWX006-SX-SR21-P2</t>
  </si>
  <si>
    <t>SWX006-SX-SR21-P5</t>
  </si>
  <si>
    <t>SWX006-SX-SR22-P2</t>
  </si>
  <si>
    <t>SWX006-SX-SR22-P5</t>
  </si>
  <si>
    <t>CS#62-Port-5</t>
  </si>
  <si>
    <t>CS#65-Port-5</t>
  </si>
  <si>
    <t>CS#68-Port-5</t>
  </si>
  <si>
    <t>SWX006-SX-SR21-P1</t>
  </si>
  <si>
    <t>SWX006-SX-SR21-P3</t>
  </si>
  <si>
    <t>SWX006-SX-SR22-P0</t>
  </si>
  <si>
    <t>SWX006-SX-SR022-P3</t>
  </si>
  <si>
    <t>CS#63-Port-5</t>
  </si>
  <si>
    <t>CS#66-Port-5</t>
  </si>
  <si>
    <t>BR - Rack 7 - SwarmX Switch</t>
  </si>
  <si>
    <t>SWX007-SX-SR01-P4</t>
  </si>
  <si>
    <t>SWX007-SX-SR02-P1</t>
  </si>
  <si>
    <t>SWX007-SX-SR02-P4</t>
  </si>
  <si>
    <t>SWX007-SX-SR03-P1</t>
  </si>
  <si>
    <t>SWX007-SX-SR03-P4</t>
  </si>
  <si>
    <t>SWX007-SX-SR04-P1</t>
  </si>
  <si>
    <t>CS#3-Port-6</t>
  </si>
  <si>
    <t>CS#6-Port-6</t>
  </si>
  <si>
    <t>SWX007-SX-SR01-P0</t>
  </si>
  <si>
    <t>SWX007-SX-SR01-P2</t>
  </si>
  <si>
    <t>SWX007-SX-SR01-P5</t>
  </si>
  <si>
    <t>SWX007-SX-SR02-P2</t>
  </si>
  <si>
    <t>SWX007-SX-SR02-P5</t>
  </si>
  <si>
    <t>SWX007-SX-SR03-P2</t>
  </si>
  <si>
    <t>SWX007-SX-SR03-P5</t>
  </si>
  <si>
    <t>SWX007-SX-SR04-P2</t>
  </si>
  <si>
    <t>SWX007-SX-SR04-P4</t>
  </si>
  <si>
    <t>CS#1-Port-6</t>
  </si>
  <si>
    <t>CS#4-Port-6</t>
  </si>
  <si>
    <t>CS#7-Port-6</t>
  </si>
  <si>
    <t>CS#9-Port-6</t>
  </si>
  <si>
    <t>CS#11-Port-6</t>
  </si>
  <si>
    <t>SWX007-SX-SR01-P1</t>
  </si>
  <si>
    <t>SWX007-SX-SR01-P3</t>
  </si>
  <si>
    <t>SWX007-SX-SR02-P0</t>
  </si>
  <si>
    <t>SWX007-SX-SR02-P3</t>
  </si>
  <si>
    <t>SWX007-SX-SR03-P0</t>
  </si>
  <si>
    <t>SWX007-SX-SR03-P3</t>
  </si>
  <si>
    <t>SWX007-SX-SR04-P0</t>
  </si>
  <si>
    <t>SWX007-SX-SR04-P3</t>
  </si>
  <si>
    <t>SWX007-SX-SR04-P5</t>
  </si>
  <si>
    <t>CS#2-Port-6</t>
  </si>
  <si>
    <t>CS#5-Port-6</t>
  </si>
  <si>
    <t>CS#8-Port-6</t>
  </si>
  <si>
    <t>CS#10-Port-6</t>
  </si>
  <si>
    <t>CS#12-Port-6</t>
  </si>
  <si>
    <t>SWX007-SX-SR05-P4</t>
  </si>
  <si>
    <t>SWX007-SX-SR06-P1</t>
  </si>
  <si>
    <t>SWX007-SX-SR06-P4</t>
  </si>
  <si>
    <t>SWX007-SX-SR07-P1</t>
  </si>
  <si>
    <t>SWX007-SX-SR07-P4</t>
  </si>
  <si>
    <t>SWX007-SX-SR08-P1</t>
  </si>
  <si>
    <t>CS#15-Port-6</t>
  </si>
  <si>
    <t>CS#18-Port-6</t>
  </si>
  <si>
    <t>SWX007-SX-SR05-P0</t>
  </si>
  <si>
    <t>SWX007-SX-SR05-P2</t>
  </si>
  <si>
    <t>SWX007-SX-SR05-P5</t>
  </si>
  <si>
    <t>SWX007-SX-SR06-P2</t>
  </si>
  <si>
    <t>SWX007-SX-SR06-P5</t>
  </si>
  <si>
    <t>SWX007-SX-SR07-P2</t>
  </si>
  <si>
    <t>SWX007-SX-SR07-P5</t>
  </si>
  <si>
    <t>SWX007-SX-SR08-P2</t>
  </si>
  <si>
    <t>SWX007-SX-SR08-P4</t>
  </si>
  <si>
    <t>CS#13-Port-6</t>
  </si>
  <si>
    <t>CS#16-Port-6</t>
  </si>
  <si>
    <t>CS#19-Port-6</t>
  </si>
  <si>
    <t>CS#21Port-6</t>
  </si>
  <si>
    <t>CS#23-Port-6</t>
  </si>
  <si>
    <t>SWX007-SX-SR05-P1</t>
  </si>
  <si>
    <t>SWX007-SX-SR05-P3</t>
  </si>
  <si>
    <t>SWX007-SX-SR06-P0</t>
  </si>
  <si>
    <t>SWX007-SX-SR06-P3</t>
  </si>
  <si>
    <t>SWX007-SX-SR07-P0</t>
  </si>
  <si>
    <t>SWX007-SX-SR07-P3</t>
  </si>
  <si>
    <t>SWX007-SX-SR08-P0</t>
  </si>
  <si>
    <t>SWX007-SX-SR08-P3</t>
  </si>
  <si>
    <t>SWX007-SX-SR08-P5</t>
  </si>
  <si>
    <t>CS#14-Port-6</t>
  </si>
  <si>
    <t>CS#17-Port-6</t>
  </si>
  <si>
    <t>CS#20-Port-6</t>
  </si>
  <si>
    <t>CS#22-Port-6</t>
  </si>
  <si>
    <t>CS#24-Port-6</t>
  </si>
  <si>
    <t>SWX007-SX-SR09-P4</t>
  </si>
  <si>
    <t>SWX007-SX-SR10-P1</t>
  </si>
  <si>
    <t>SWX007-SX-SR10-P4</t>
  </si>
  <si>
    <t>SWX007-SX-SR11-P1</t>
  </si>
  <si>
    <t>SWX007-SX-SR11-P4</t>
  </si>
  <si>
    <t>SWX007-SX-SR12-P1</t>
  </si>
  <si>
    <t>CS#27-Port-6</t>
  </si>
  <si>
    <t>CS#30-Port-6</t>
  </si>
  <si>
    <t>SWX007-SX-SR09-P0</t>
  </si>
  <si>
    <t>SWX007-SX-SR09-P2</t>
  </si>
  <si>
    <t>SWX007-SX-SR09-P5</t>
  </si>
  <si>
    <t>SWX007-SX-SR10-P2</t>
  </si>
  <si>
    <t>SWX007-SX-SR10-P5</t>
  </si>
  <si>
    <t>SWX007-SX-SR11-P2</t>
  </si>
  <si>
    <t>SWX007-SX-SR11-P5</t>
  </si>
  <si>
    <t>SWX007-SX-SR12-P2</t>
  </si>
  <si>
    <t>SWX007-SX-SR12-P4</t>
  </si>
  <si>
    <t>CS#25-Port-6</t>
  </si>
  <si>
    <t>CS#28-Port-6</t>
  </si>
  <si>
    <t>CS#31-Port-6</t>
  </si>
  <si>
    <t>CS#33-Port-6</t>
  </si>
  <si>
    <t>CS#35-Port-6</t>
  </si>
  <si>
    <t>SWX007-SX-SR09-P1</t>
  </si>
  <si>
    <t>SWX007-SX-SR09-P3</t>
  </si>
  <si>
    <t>SWX007-SX-SR10-P0</t>
  </si>
  <si>
    <t>SWX007-SX-SR10-P3</t>
  </si>
  <si>
    <t>SWX007-SX-SR11-P0</t>
  </si>
  <si>
    <t>SWX007-SX-SR11-P3</t>
  </si>
  <si>
    <t>SWX007-SX-SR12-P0</t>
  </si>
  <si>
    <t>SWX007-SX-SR12-P3</t>
  </si>
  <si>
    <t>SWX007-SX-SR12-P5</t>
  </si>
  <si>
    <t>CS#26-Port-6</t>
  </si>
  <si>
    <t>CS#29-Port-6</t>
  </si>
  <si>
    <t>CS#32-Port-6</t>
  </si>
  <si>
    <t>CS#34-Port-6</t>
  </si>
  <si>
    <t>CS#36-Port-6</t>
  </si>
  <si>
    <t>SWX007-SX-SR13-P4</t>
  </si>
  <si>
    <t>SWX007-SX-SR14-P1</t>
  </si>
  <si>
    <t>SWX007-SX-SR14-P4</t>
  </si>
  <si>
    <t>SWX007-SX-SR15-P1</t>
  </si>
  <si>
    <t>SWX007-SX-SR15-P4</t>
  </si>
  <si>
    <t>SWX007-SX-SR16-P1</t>
  </si>
  <si>
    <t>CS#39-Port-6</t>
  </si>
  <si>
    <t>CS#42-Port-6</t>
  </si>
  <si>
    <t>SWX007-SX-SR13-P0</t>
  </si>
  <si>
    <t>SWX007-SX-SR13-P2</t>
  </si>
  <si>
    <t>SWX007-SX-SR13-P5</t>
  </si>
  <si>
    <t>SWX007-SX-SR14-P2</t>
  </si>
  <si>
    <t>SWX007-SX-SR14-P5</t>
  </si>
  <si>
    <t>SWX007-SX-SR15-P2</t>
  </si>
  <si>
    <t>SWX007-SX-SR15-P5</t>
  </si>
  <si>
    <t>SWX007-SX-SR16-P2</t>
  </si>
  <si>
    <t>SWX007-SX-SR16-P4</t>
  </si>
  <si>
    <t>CS#37-Port-6</t>
  </si>
  <si>
    <t>CS#40-Port-6</t>
  </si>
  <si>
    <t>CS#43-Port-6</t>
  </si>
  <si>
    <t>CS#45-Port-6</t>
  </si>
  <si>
    <t>CS#47-Port-6</t>
  </si>
  <si>
    <t>SWX007-SX-SR13-P1</t>
  </si>
  <si>
    <t>SWX007-SX-SR13-P3</t>
  </si>
  <si>
    <t>SWX007-SX-SR14-P0</t>
  </si>
  <si>
    <t>SWX007-SX-SR14-P3</t>
  </si>
  <si>
    <t>SWX007-SX-SR15-P0</t>
  </si>
  <si>
    <t>SWX007-SX-SR15-P3</t>
  </si>
  <si>
    <t>SWX007-SX-SR16-P0</t>
  </si>
  <si>
    <t>SWX007-SX-SR16-P3</t>
  </si>
  <si>
    <t>SWX007-SX-SR16-P5</t>
  </si>
  <si>
    <t>CS#38-Port-6</t>
  </si>
  <si>
    <t>CS#41-Port-6</t>
  </si>
  <si>
    <t>CS#44-Port-6</t>
  </si>
  <si>
    <t>CS#46-Port-6</t>
  </si>
  <si>
    <t>CS#48-Port-6</t>
  </si>
  <si>
    <t>SWX007-SX-SR17-P4</t>
  </si>
  <si>
    <t>SWX007-SX-SR18-P1</t>
  </si>
  <si>
    <t>SWX007-SX-SR18-P4</t>
  </si>
  <si>
    <t>SWX007-SX-SR19-P1</t>
  </si>
  <si>
    <t>SWX007-SX-SR19-P4</t>
  </si>
  <si>
    <t>SWX007-SX-SR20-P1</t>
  </si>
  <si>
    <t>CS#51-Port-6</t>
  </si>
  <si>
    <t>CS#54-Port-6</t>
  </si>
  <si>
    <t>SWX007-SX-SR17-P0</t>
  </si>
  <si>
    <t>SWX007-SX-SR17-P2</t>
  </si>
  <si>
    <t>SWX007-SX-SR17-P5</t>
  </si>
  <si>
    <t>SWX007-SX-SR18-P2</t>
  </si>
  <si>
    <t>SWX007-SX-SR18-P5</t>
  </si>
  <si>
    <t>SWX007-SX-SR19-P2</t>
  </si>
  <si>
    <t>SWX007-SX-SR19-P5</t>
  </si>
  <si>
    <t>SWX007-SX-SR20-P2</t>
  </si>
  <si>
    <t>SWX007-SX-SR20-P4</t>
  </si>
  <si>
    <t>CS#49-Port-6</t>
  </si>
  <si>
    <t>CS#52-Port-6</t>
  </si>
  <si>
    <t>CS#55-Port-6</t>
  </si>
  <si>
    <t>CS#57-Port-6</t>
  </si>
  <si>
    <t>CS#59-Port-6</t>
  </si>
  <si>
    <t>SWX007-SX-SR17-P1</t>
  </si>
  <si>
    <t>SWX007-SX-SR17-P3</t>
  </si>
  <si>
    <t>SWX007-SX-SR18-P0</t>
  </si>
  <si>
    <t>SWX007-SX-SR18-P3</t>
  </si>
  <si>
    <t>SWX007-SX-SR19-P0</t>
  </si>
  <si>
    <t>SWX007-SX-SR19-P3</t>
  </si>
  <si>
    <t>SWX007-SX-SR20-P0</t>
  </si>
  <si>
    <t>SWX007-SX-SR20-P3</t>
  </si>
  <si>
    <t>SWX007-SX-SR20-P5</t>
  </si>
  <si>
    <t>CS#50-Port-6</t>
  </si>
  <si>
    <t>CS#53-Port-6</t>
  </si>
  <si>
    <t>CS#56-Port-6</t>
  </si>
  <si>
    <t>CS#58-Port-6</t>
  </si>
  <si>
    <t>CS#60-Port-6</t>
  </si>
  <si>
    <t>SWX007-SX-SR21-P4</t>
  </si>
  <si>
    <t>SWX007-SX-SR22-P1</t>
  </si>
  <si>
    <t>SWX007-SX-SR22-P4</t>
  </si>
  <si>
    <t>CS#61-Port-6</t>
  </si>
  <si>
    <t>CS#64-Port-6</t>
  </si>
  <si>
    <t>CS#67-Port-6</t>
  </si>
  <si>
    <t>SWX007-SX-SR21-P0</t>
  </si>
  <si>
    <t>SWX007-SX-SR21-P2</t>
  </si>
  <si>
    <t>SWX007-SX-SR21-P5</t>
  </si>
  <si>
    <t>SWX007-SX-SR22-P2</t>
  </si>
  <si>
    <t>SWX007-SX-SR22-P5</t>
  </si>
  <si>
    <t>CS#62-Port-6</t>
  </si>
  <si>
    <t>CS#65-Port-6</t>
  </si>
  <si>
    <t>CS#68-Port-6</t>
  </si>
  <si>
    <t>SWX007-SX-SR21-P1</t>
  </si>
  <si>
    <t>SWX007-SX-SR21-P3</t>
  </si>
  <si>
    <t>SWX007-SX-SR22-P0</t>
  </si>
  <si>
    <t>SWX007-SX-SR022-P3</t>
  </si>
  <si>
    <t>CS#63-Port-6</t>
  </si>
  <si>
    <t>CS#66-Port-6</t>
  </si>
  <si>
    <t>BR - Rack 8 - SwarmX Switch</t>
  </si>
  <si>
    <t>SWX008-SX-SR01-P4</t>
  </si>
  <si>
    <t>SWX008-SX-SR02-P1</t>
  </si>
  <si>
    <t>SWX008-SX-SR02-P4</t>
  </si>
  <si>
    <t>SWX008-SX-SR03-P1</t>
  </si>
  <si>
    <t>SWX008-SX-SR03-P4</t>
  </si>
  <si>
    <t>SWX008-SX-SR04-P1</t>
  </si>
  <si>
    <t>CS#3-Port-7</t>
  </si>
  <si>
    <t>CS#6-Port-7</t>
  </si>
  <si>
    <t>SWX008-SX-SR01-P0</t>
  </si>
  <si>
    <t>SWX008-SX-SR01-P2</t>
  </si>
  <si>
    <t>SWX008-SX-SR01-P5</t>
  </si>
  <si>
    <t>SWX008-SX-SR02-P2</t>
  </si>
  <si>
    <t>SWX008-SX-SR02-P5</t>
  </si>
  <si>
    <t>SWX008-SX-SR03-P2</t>
  </si>
  <si>
    <t>SWX008-SX-SR03-P5</t>
  </si>
  <si>
    <t>SWX008-SX-SR04-P2</t>
  </si>
  <si>
    <t>SWX008-SX-SR04-P4</t>
  </si>
  <si>
    <t>CS#1-Port-7</t>
  </si>
  <si>
    <t>CS#4-Port-7</t>
  </si>
  <si>
    <t>CS#7-Port-7</t>
  </si>
  <si>
    <t>CS#9-Port-7</t>
  </si>
  <si>
    <t>CS#11-Port-7</t>
  </si>
  <si>
    <t>SWX008-SX-SR01-P1</t>
  </si>
  <si>
    <t>SWX008-SX-SR01-P3</t>
  </si>
  <si>
    <t>SWX008-SX-SR02-P0</t>
  </si>
  <si>
    <t>SWX008-SX-SR02-P3</t>
  </si>
  <si>
    <t>SWX008-SX-SR03-P0</t>
  </si>
  <si>
    <t>SWX008-SX-SR03-P3</t>
  </si>
  <si>
    <t>SWX008-SX-SR04-P0</t>
  </si>
  <si>
    <t>SWX008-SX-SR04-P3</t>
  </si>
  <si>
    <t>SWX008-SX-SR04-P5</t>
  </si>
  <si>
    <t>CS#2-Port-7</t>
  </si>
  <si>
    <t>CS#5-Port-7</t>
  </si>
  <si>
    <t>CS#8-Port-7</t>
  </si>
  <si>
    <t>CS#10-Port-7</t>
  </si>
  <si>
    <t>CS#12-Port-7</t>
  </si>
  <si>
    <t>SWX008-SX-SR05-P4</t>
  </si>
  <si>
    <t>SWX008-SX-SR06-P1</t>
  </si>
  <si>
    <t>SWX008-SX-SR06-P4</t>
  </si>
  <si>
    <t>SWX008-SX-SR07-P1</t>
  </si>
  <si>
    <t>SWX008-SX-SR07-P4</t>
  </si>
  <si>
    <t>SWX008-SX-SR08-P1</t>
  </si>
  <si>
    <t>CS#15-Port-7</t>
  </si>
  <si>
    <t>CS#18-Port-7</t>
  </si>
  <si>
    <t>SWX008-SX-SR05-P0</t>
  </si>
  <si>
    <t>SWX008-SX-SR05-P2</t>
  </si>
  <si>
    <t>SWX008-SX-SR05-P5</t>
  </si>
  <si>
    <t>SWX008-SX-SR06-P2</t>
  </si>
  <si>
    <t>SWX008-SX-SR06-P5</t>
  </si>
  <si>
    <t>SWX008-SX-SR07-P2</t>
  </si>
  <si>
    <t>SWX008-SX-SR07-P5</t>
  </si>
  <si>
    <t>SWX008-SX-SR08-P2</t>
  </si>
  <si>
    <t>SWX008-SX-SR08-P4</t>
  </si>
  <si>
    <t>CS#13-Port-7</t>
  </si>
  <si>
    <t>CS#16-Port-7</t>
  </si>
  <si>
    <t>CS#19-Port-7</t>
  </si>
  <si>
    <t>CS#21Port-7</t>
  </si>
  <si>
    <t>CS#23-Port-7</t>
  </si>
  <si>
    <t>SWX008-SX-SR05-P1</t>
  </si>
  <si>
    <t>SWX008-SX-SR05-P3</t>
  </si>
  <si>
    <t>SWX008-SX-SR06-P0</t>
  </si>
  <si>
    <t>SWX008-SX-SR06-P3</t>
  </si>
  <si>
    <t>SWX008-SX-SR07-P0</t>
  </si>
  <si>
    <t>SWX008-SX-SR07-P3</t>
  </si>
  <si>
    <t>SWX008-SX-SR08-P0</t>
  </si>
  <si>
    <t>SWX008-SX-SR08-P3</t>
  </si>
  <si>
    <t>SWX008-SX-SR08-P5</t>
  </si>
  <si>
    <t>CS#14-Port-7</t>
  </si>
  <si>
    <t>CS#17-Port-7</t>
  </si>
  <si>
    <t>CS#20-Port-7</t>
  </si>
  <si>
    <t>CS#22-Port-7</t>
  </si>
  <si>
    <t>CS#24-Port-7</t>
  </si>
  <si>
    <t>SWX008-SX-SR09-P4</t>
  </si>
  <si>
    <t>SWX008-SX-SR10-P1</t>
  </si>
  <si>
    <t>SWX008-SX-SR10-P4</t>
  </si>
  <si>
    <t>SWX008-SX-SR11-P1</t>
  </si>
  <si>
    <t>SWX008-SX-SR11-P4</t>
  </si>
  <si>
    <t>SWX008-SX-SR12-P1</t>
  </si>
  <si>
    <t>CS#27-Port-7</t>
  </si>
  <si>
    <t>CS#30-Port-7</t>
  </si>
  <si>
    <t>SWX008-SX-SR09-P0</t>
  </si>
  <si>
    <t>SWX008-SX-SR09-P2</t>
  </si>
  <si>
    <t>SWX008-SX-SR09-P5</t>
  </si>
  <si>
    <t>SWX008-SX-SR10-P2</t>
  </si>
  <si>
    <t>SWX008-SX-SR10-P5</t>
  </si>
  <si>
    <t>SWX008-SX-SR11-P2</t>
  </si>
  <si>
    <t>SWX008-SX-SR11-P5</t>
  </si>
  <si>
    <t>SWX008-SX-SR12-P2</t>
  </si>
  <si>
    <t>SWX008-SX-SR12-P4</t>
  </si>
  <si>
    <t>CS#25-Port-7</t>
  </si>
  <si>
    <t>CS#28-Port-7</t>
  </si>
  <si>
    <t>CS#31-Port-7</t>
  </si>
  <si>
    <t>CS#33-Port-7</t>
  </si>
  <si>
    <t>CS#35-Port-7</t>
  </si>
  <si>
    <t>SWX008-SX-SR09-P1</t>
  </si>
  <si>
    <t>SWX008-SX-SR09-P3</t>
  </si>
  <si>
    <t>SWX008-SX-SR10-P0</t>
  </si>
  <si>
    <t>SWX008-SX-SR10-P3</t>
  </si>
  <si>
    <t>SWX008-SX-SR11-P0</t>
  </si>
  <si>
    <t>SWX008-SX-SR11-P3</t>
  </si>
  <si>
    <t>SWX008-SX-SR12-P0</t>
  </si>
  <si>
    <t>SWX008-SX-SR12-P3</t>
  </si>
  <si>
    <t>SWX008-SX-SR12-P5</t>
  </si>
  <si>
    <t>CS#26-Port-7</t>
  </si>
  <si>
    <t>CS#29-Port-7</t>
  </si>
  <si>
    <t>CS#32-Port-7</t>
  </si>
  <si>
    <t>CS#34-Port-7</t>
  </si>
  <si>
    <t>CS#36-Port-7</t>
  </si>
  <si>
    <t>SWX008-SX-SR13-P4</t>
  </si>
  <si>
    <t>SWX008-SX-SR14-P1</t>
  </si>
  <si>
    <t>SWX008-SX-SR14-P4</t>
  </si>
  <si>
    <t>SWX008-SX-SR15-P1</t>
  </si>
  <si>
    <t>SWX008-SX-SR15-P4</t>
  </si>
  <si>
    <t>SWX008-SX-SR16-P1</t>
  </si>
  <si>
    <t>CS#39-Port-7</t>
  </si>
  <si>
    <t>CS#42-Port-7</t>
  </si>
  <si>
    <t>SWX008-SX-SR13-P0</t>
  </si>
  <si>
    <t>SWX008-SX-SR13-P2</t>
  </si>
  <si>
    <t>SWX008-SX-SR13-P5</t>
  </si>
  <si>
    <t>SWX008-SX-SR14-P2</t>
  </si>
  <si>
    <t>SWX008-SX-SR14-P5</t>
  </si>
  <si>
    <t>SWX008-SX-SR15-P2</t>
  </si>
  <si>
    <t>SWX008-SX-SR15-P5</t>
  </si>
  <si>
    <t>SWX008-SX-SR16-P2</t>
  </si>
  <si>
    <t>SWX008-SX-SR16-P4</t>
  </si>
  <si>
    <t>CS#37-Port-7</t>
  </si>
  <si>
    <t>CS#40-Port-7</t>
  </si>
  <si>
    <t>CS#43-Port-7</t>
  </si>
  <si>
    <t>CS#45-Port-7</t>
  </si>
  <si>
    <t>CS#47-Port-7</t>
  </si>
  <si>
    <t>SWX008-SX-SR13-P1</t>
  </si>
  <si>
    <t>SWX008-SX-SR13-P3</t>
  </si>
  <si>
    <t>SWX008-SX-SR14-P0</t>
  </si>
  <si>
    <t>SWX008-SX-SR14-P3</t>
  </si>
  <si>
    <t>SWX008-SX-SR15-P0</t>
  </si>
  <si>
    <t>SWX008-SX-SR15-P3</t>
  </si>
  <si>
    <t>SWX008-SX-SR16-P0</t>
  </si>
  <si>
    <t>SWX008-SX-SR16-P3</t>
  </si>
  <si>
    <t>SWX008-SX-SR16-P5</t>
  </si>
  <si>
    <t>CS#38-Port-7</t>
  </si>
  <si>
    <t>CS#41-Port-7</t>
  </si>
  <si>
    <t>CS#44-Port-7</t>
  </si>
  <si>
    <t>CS#46-Port-7</t>
  </si>
  <si>
    <t>CS#48-Port-7</t>
  </si>
  <si>
    <t>SWX008-SX-SR17-P4</t>
  </si>
  <si>
    <t>SWX008-SX-SR18-P1</t>
  </si>
  <si>
    <t>SWX008-SX-SR18-P4</t>
  </si>
  <si>
    <t>SWX008-SX-SR19-P1</t>
  </si>
  <si>
    <t>SWX008-SX-SR19-P4</t>
  </si>
  <si>
    <t>SWX008-SX-SR20-P1</t>
  </si>
  <si>
    <t>CS#51-Port-7</t>
  </si>
  <si>
    <t>CS#54-Port-7</t>
  </si>
  <si>
    <t>SWX008-SX-SR17-P0</t>
  </si>
  <si>
    <t>SWX008-SX-SR17-P2</t>
  </si>
  <si>
    <t>SWX008-SX-SR17-P5</t>
  </si>
  <si>
    <t>SWX008-SX-SR18-P2</t>
  </si>
  <si>
    <t>SWX008-SX-SR18-P5</t>
  </si>
  <si>
    <t>SWX008-SX-SR19-P2</t>
  </si>
  <si>
    <t>SWX008-SX-SR19-P5</t>
  </si>
  <si>
    <t>SWX008-SX-SR20-P2</t>
  </si>
  <si>
    <t>SWX008-SX-SR20-P4</t>
  </si>
  <si>
    <t>CS#49-Port-7</t>
  </si>
  <si>
    <t>CS#52-Port-7</t>
  </si>
  <si>
    <t>CS#55-Port-7</t>
  </si>
  <si>
    <t>CS#57-Port-7</t>
  </si>
  <si>
    <t>CS#59-Port-7</t>
  </si>
  <si>
    <t>SWX008-SX-SR17-P1</t>
  </si>
  <si>
    <t>SWX008-SX-SR17-P3</t>
  </si>
  <si>
    <t>SWX008-SX-SR18-P0</t>
  </si>
  <si>
    <t>SWX008-SX-SR18-P3</t>
  </si>
  <si>
    <t>SWX008-SX-SR19-P0</t>
  </si>
  <si>
    <t>SWX008-SX-SR19-P3</t>
  </si>
  <si>
    <t>SWX008-SX-SR20-P0</t>
  </si>
  <si>
    <t>SWX008-SX-SR20-P3</t>
  </si>
  <si>
    <t>SWX008-SX-SR20-P5</t>
  </si>
  <si>
    <t>CS#50-Port-7</t>
  </si>
  <si>
    <t>CS#53-Port-7</t>
  </si>
  <si>
    <t>CS#56-Port-7</t>
  </si>
  <si>
    <t>CS#58-Port-7</t>
  </si>
  <si>
    <t>CS#60-Port-7</t>
  </si>
  <si>
    <t>SWX008-SX-SR21-P4</t>
  </si>
  <si>
    <t>SWX008-SX-SR22-P1</t>
  </si>
  <si>
    <t>SWX008-SX-SR22-P4</t>
  </si>
  <si>
    <t>CS#61-Port-7</t>
  </si>
  <si>
    <t>CS#64-Port-7</t>
  </si>
  <si>
    <t>CS#67-Port-7</t>
  </si>
  <si>
    <t>SWX008-SX-SR21-P0</t>
  </si>
  <si>
    <t>SWX008-SX-SR21-P2</t>
  </si>
  <si>
    <t>SWX008-SX-SR21-P5</t>
  </si>
  <si>
    <t>SWX008-SX-SR22-P2</t>
  </si>
  <si>
    <t>SWX008-SX-SR22-P5</t>
  </si>
  <si>
    <t>CS#62-Port-7</t>
  </si>
  <si>
    <t>CS#65-Port-7</t>
  </si>
  <si>
    <t>CS#68-Port-7</t>
  </si>
  <si>
    <t>SWX008-SX-SR21-P1</t>
  </si>
  <si>
    <t>SWX008-SX-SR21-P3</t>
  </si>
  <si>
    <t>SWX008-SX-SR22-P0</t>
  </si>
  <si>
    <t>SWX008-SX-SR022-P3</t>
  </si>
  <si>
    <t>CS#63-Port-7</t>
  </si>
  <si>
    <t>CS#66-Port-7</t>
  </si>
  <si>
    <t>BR - Rack 9 - SwarmX Switch</t>
  </si>
  <si>
    <t>SWX009-SX-SR01-P4</t>
  </si>
  <si>
    <t>SWX009-SX-SR02-P1</t>
  </si>
  <si>
    <t>SWX009-SX-SR02-P4</t>
  </si>
  <si>
    <t>SWX009-SX-SR03-P1</t>
  </si>
  <si>
    <t>SWX009-SX-SR03-P4</t>
  </si>
  <si>
    <t>SWX009-SX-SR04-P1</t>
  </si>
  <si>
    <t>CS#3-Port-8</t>
  </si>
  <si>
    <t>CS#6-Port-8</t>
  </si>
  <si>
    <t>SWX009-SX-SR01-P0</t>
  </si>
  <si>
    <t>SWX009-SX-SR01-P2</t>
  </si>
  <si>
    <t>SWX009-SX-SR01-P5</t>
  </si>
  <si>
    <t>SWX009-SX-SR02-P2</t>
  </si>
  <si>
    <t>SWX009-SX-SR02-P5</t>
  </si>
  <si>
    <t>SWX009-SX-SR03-P2</t>
  </si>
  <si>
    <t>SWX009-SX-SR03-P5</t>
  </si>
  <si>
    <t>SWX009-SX-SR04-P2</t>
  </si>
  <si>
    <t>SWX009-SX-SR04-P4</t>
  </si>
  <si>
    <t>CS#1-Port-8</t>
  </si>
  <si>
    <t>CS#4-Port-8</t>
  </si>
  <si>
    <t>CS#7-Port-8</t>
  </si>
  <si>
    <t>CS#9-Port-8</t>
  </si>
  <si>
    <t>CS#11-Port-8</t>
  </si>
  <si>
    <t>SWX009-SX-SR01-P1</t>
  </si>
  <si>
    <t>SWX009-SX-SR01-P3</t>
  </si>
  <si>
    <t>SWX009-SX-SR02-P0</t>
  </si>
  <si>
    <t>SWX009-SX-SR02-P3</t>
  </si>
  <si>
    <t>SWX009-SX-SR03-P0</t>
  </si>
  <si>
    <t>SWX009-SX-SR03-P3</t>
  </si>
  <si>
    <t>SWX009-SX-SR04-P0</t>
  </si>
  <si>
    <t>SWX009-SX-SR04-P3</t>
  </si>
  <si>
    <t>SWX009-SX-SR04-P5</t>
  </si>
  <si>
    <t>CS#2-Port-8</t>
  </si>
  <si>
    <t>CS#5-Port-8</t>
  </si>
  <si>
    <t>CS#8-Port-8</t>
  </si>
  <si>
    <t>CS#10-Port-8</t>
  </si>
  <si>
    <t>CS#12-Port-8</t>
  </si>
  <si>
    <t>SWX009-SX-SR05-P4</t>
  </si>
  <si>
    <t>SWX009-SX-SR06-P1</t>
  </si>
  <si>
    <t>SWX009-SX-SR06-P4</t>
  </si>
  <si>
    <t>SWX009-SX-SR07-P1</t>
  </si>
  <si>
    <t>SWX009-SX-SR07-P4</t>
  </si>
  <si>
    <t>SWX009-SX-SR08-P1</t>
  </si>
  <si>
    <t>CS#15-Port-8</t>
  </si>
  <si>
    <t>CS#18-Port-8</t>
  </si>
  <si>
    <t>SWX009-SX-SR05-P0</t>
  </si>
  <si>
    <t>SWX009-SX-SR05-P2</t>
  </si>
  <si>
    <t>SWX009-SX-SR05-P5</t>
  </si>
  <si>
    <t>SWX009-SX-SR06-P2</t>
  </si>
  <si>
    <t>SWX009-SX-SR06-P5</t>
  </si>
  <si>
    <t>SWX009-SX-SR07-P2</t>
  </si>
  <si>
    <t>SWX009-SX-SR07-P5</t>
  </si>
  <si>
    <t>SWX009-SX-SR08-P2</t>
  </si>
  <si>
    <t>SWX009-SX-SR08-P4</t>
  </si>
  <si>
    <t>CS#13-Port-8</t>
  </si>
  <si>
    <t>CS#16-Port-8</t>
  </si>
  <si>
    <t>CS#19-Port-8</t>
  </si>
  <si>
    <t>CS#21Port-8</t>
  </si>
  <si>
    <t>CS#23-Port-8</t>
  </si>
  <si>
    <t>SWX009-SX-SR05-P1</t>
  </si>
  <si>
    <t>SWX009-SX-SR05-P3</t>
  </si>
  <si>
    <t>SWX009-SX-SR06-P0</t>
  </si>
  <si>
    <t>SWX009-SX-SR06-P3</t>
  </si>
  <si>
    <t>SWX009-SX-SR07-P0</t>
  </si>
  <si>
    <t>SWX009-SX-SR07-P3</t>
  </si>
  <si>
    <t>SWX009-SX-SR08-P0</t>
  </si>
  <si>
    <t>SWX009-SX-SR08-P3</t>
  </si>
  <si>
    <t>SWX009-SX-SR08-P5</t>
  </si>
  <si>
    <t>CS#14-Port-8</t>
  </si>
  <si>
    <t>CS#17-Port-8</t>
  </si>
  <si>
    <t>CS#20-Port-8</t>
  </si>
  <si>
    <t>CS#22-Port-8</t>
  </si>
  <si>
    <t>CS#24-Port-8</t>
  </si>
  <si>
    <t>SWX009-SX-SR09-P4</t>
  </si>
  <si>
    <t>SWX009-SX-SR10-P1</t>
  </si>
  <si>
    <t>SWX009-SX-SR10-P4</t>
  </si>
  <si>
    <t>SWX009-SX-SR11-P1</t>
  </si>
  <si>
    <t>SWX009-SX-SR11-P4</t>
  </si>
  <si>
    <t>SWX009-SX-SR12-P1</t>
  </si>
  <si>
    <t>CS#27-Port-8</t>
  </si>
  <si>
    <t>CS#30-Port-8</t>
  </si>
  <si>
    <t>SWX009-SX-SR09-P0</t>
  </si>
  <si>
    <t>SWX009-SX-SR09-P2</t>
  </si>
  <si>
    <t>SWX009-SX-SR09-P5</t>
  </si>
  <si>
    <t>SWX009-SX-SR10-P2</t>
  </si>
  <si>
    <t>SWX009-SX-SR10-P5</t>
  </si>
  <si>
    <t>SWX009-SX-SR11-P2</t>
  </si>
  <si>
    <t>SWX009-SX-SR11-P5</t>
  </si>
  <si>
    <t>SWX009-SX-SR12-P2</t>
  </si>
  <si>
    <t>SWX009-SX-SR12-P4</t>
  </si>
  <si>
    <t>CS#25-Port-8</t>
  </si>
  <si>
    <t>CS#28-Port-8</t>
  </si>
  <si>
    <t>CS#31-Port-8</t>
  </si>
  <si>
    <t>CS#33-Port-8</t>
  </si>
  <si>
    <t>CS#35-Port-8</t>
  </si>
  <si>
    <t>SWX009-SX-SR09-P1</t>
  </si>
  <si>
    <t>SWX009-SX-SR09-P3</t>
  </si>
  <si>
    <t>SWX009-SX-SR10-P0</t>
  </si>
  <si>
    <t>SWX009-SX-SR10-P3</t>
  </si>
  <si>
    <t>SWX009-SX-SR11-P0</t>
  </si>
  <si>
    <t>SWX009-SX-SR11-P3</t>
  </si>
  <si>
    <t>SWX009-SX-SR12-P0</t>
  </si>
  <si>
    <t>SWX009-SX-SR12-P3</t>
  </si>
  <si>
    <t>SWX009-SX-SR12-P5</t>
  </si>
  <si>
    <t>CS#26-Port-8</t>
  </si>
  <si>
    <t>CS#29-Port-8</t>
  </si>
  <si>
    <t>CS#32-Port-8</t>
  </si>
  <si>
    <t>CS#34-Port-8</t>
  </si>
  <si>
    <t>CS#36-Port-8</t>
  </si>
  <si>
    <t>SWX009-SX-SR13-P4</t>
  </si>
  <si>
    <t>SWX009-SX-SR14-P1</t>
  </si>
  <si>
    <t>SWX009-SX-SR14-P4</t>
  </si>
  <si>
    <t>SWX009-SX-SR15-P1</t>
  </si>
  <si>
    <t>SWX009-SX-SR15-P4</t>
  </si>
  <si>
    <t>SWX009-SX-SR16-P1</t>
  </si>
  <si>
    <t>CS#39-Port-8</t>
  </si>
  <si>
    <t>CS#42-Port-8</t>
  </si>
  <si>
    <t>SWX009-SX-SR13-P0</t>
  </si>
  <si>
    <t>SWX009-SX-SR13-P2</t>
  </si>
  <si>
    <t>SWX009-SX-SR13-P5</t>
  </si>
  <si>
    <t>SWX009-SX-SR14-P2</t>
  </si>
  <si>
    <t>SWX009-SX-SR14-P5</t>
  </si>
  <si>
    <t>SWX009-SX-SR15-P2</t>
  </si>
  <si>
    <t>SWX009-SX-SR15-P5</t>
  </si>
  <si>
    <t>SWX009-SX-SR16-P2</t>
  </si>
  <si>
    <t>SWX009-SX-SR16-P4</t>
  </si>
  <si>
    <t>CS#37-Port-8</t>
  </si>
  <si>
    <t>CS#40-Port-8</t>
  </si>
  <si>
    <t>CS#43-Port-8</t>
  </si>
  <si>
    <t>CS#45-Port-8</t>
  </si>
  <si>
    <t>CS#47-Port-8</t>
  </si>
  <si>
    <t>SWX009-SX-SR13-P1</t>
  </si>
  <si>
    <t>SWX009-SX-SR13-P3</t>
  </si>
  <si>
    <t>SWX009-SX-SR14-P0</t>
  </si>
  <si>
    <t>SWX009-SX-SR14-P3</t>
  </si>
  <si>
    <t>SWX009-SX-SR15-P0</t>
  </si>
  <si>
    <t>SWX009-SX-SR15-P3</t>
  </si>
  <si>
    <t>SWX009-SX-SR16-P0</t>
  </si>
  <si>
    <t>SWX009-SX-SR16-P3</t>
  </si>
  <si>
    <t>SWX009-SX-SR16-P5</t>
  </si>
  <si>
    <t>CS#38-Port-8</t>
  </si>
  <si>
    <t>CS#41-Port-8</t>
  </si>
  <si>
    <t>CS#44-Port-8</t>
  </si>
  <si>
    <t>CS#46-Port-8</t>
  </si>
  <si>
    <t>CS#48-Port-8</t>
  </si>
  <si>
    <t>SWX009-SX-SR17-P4</t>
  </si>
  <si>
    <t>SWX009-SX-SR18-P1</t>
  </si>
  <si>
    <t>SWX009-SX-SR18-P4</t>
  </si>
  <si>
    <t>SWX009-SX-SR19-P1</t>
  </si>
  <si>
    <t>SWX009-SX-SR19-P4</t>
  </si>
  <si>
    <t>SWX009-SX-SR20-P1</t>
  </si>
  <si>
    <t>CS#51-Port-8</t>
  </si>
  <si>
    <t>CS#54-Port-8</t>
  </si>
  <si>
    <t>SWX009-SX-SR17-P0</t>
  </si>
  <si>
    <t>SWX009-SX-SR17-P2</t>
  </si>
  <si>
    <t>SWX009-SX-SR17-P5</t>
  </si>
  <si>
    <t>SWX009-SX-SR18-P2</t>
  </si>
  <si>
    <t>SWX009-SX-SR18-P5</t>
  </si>
  <si>
    <t>SWX009-SX-SR19-P2</t>
  </si>
  <si>
    <t>SWX009-SX-SR19-P5</t>
  </si>
  <si>
    <t>SWX009-SX-SR20-P2</t>
  </si>
  <si>
    <t>SWX009-SX-SR20-P4</t>
  </si>
  <si>
    <t>CS#49-Port-8</t>
  </si>
  <si>
    <t>CS#52-Port-8</t>
  </si>
  <si>
    <t>CS#55-Port-8</t>
  </si>
  <si>
    <t>CS#57-Port-8</t>
  </si>
  <si>
    <t>CS#59-Port-8</t>
  </si>
  <si>
    <t>SWX009-SX-SR17-P1</t>
  </si>
  <si>
    <t>SWX009-SX-SR17-P3</t>
  </si>
  <si>
    <t>SWX009-SX-SR18-P0</t>
  </si>
  <si>
    <t>SWX009-SX-SR18-P3</t>
  </si>
  <si>
    <t>SWX009-SX-SR19-P0</t>
  </si>
  <si>
    <t>SWX009-SX-SR19-P3</t>
  </si>
  <si>
    <t>SWX009-SX-SR20-P0</t>
  </si>
  <si>
    <t>SWX009-SX-SR20-P3</t>
  </si>
  <si>
    <t>SWX009-SX-SR20-P5</t>
  </si>
  <si>
    <t>CS#50-Port-8</t>
  </si>
  <si>
    <t>CS#53-Port-8</t>
  </si>
  <si>
    <t>CS#56-Port-8</t>
  </si>
  <si>
    <t>CS#58-Port-8</t>
  </si>
  <si>
    <t>CS#60-Port-8</t>
  </si>
  <si>
    <t>SWX009-SX-SR21-P4</t>
  </si>
  <si>
    <t>SWX009-SX-SR22-P1</t>
  </si>
  <si>
    <t>SWX009-SX-SR22-P4</t>
  </si>
  <si>
    <t>CS#61-Port-8</t>
  </si>
  <si>
    <t>CS#64-Port-8</t>
  </si>
  <si>
    <t>CS#67-Port-8</t>
  </si>
  <si>
    <t>SWX009-SX-SR21-P0</t>
  </si>
  <si>
    <t>SWX009-SX-SR21-P2</t>
  </si>
  <si>
    <t>SWX009-SX-SR21-P5</t>
  </si>
  <si>
    <t>SWX009-SX-SR22-P2</t>
  </si>
  <si>
    <t>SWX009-SX-SR22-P5</t>
  </si>
  <si>
    <t>CS#62-Port-8</t>
  </si>
  <si>
    <t>CS#65-Port-8</t>
  </si>
  <si>
    <t>CS#68-Port-8</t>
  </si>
  <si>
    <t>SWX009-SX-SR21-P1</t>
  </si>
  <si>
    <t>SWX009-SX-SR21-P3</t>
  </si>
  <si>
    <t>SWX009-SX-SR22-P0</t>
  </si>
  <si>
    <t>SWX009-SX-SR022-P3</t>
  </si>
  <si>
    <t>CS#63-Port-8</t>
  </si>
  <si>
    <t>CS#66-Port-8</t>
  </si>
  <si>
    <t>BR - Rack 10 - SwarmX Switch</t>
  </si>
  <si>
    <t>SWX010-SX-SR01-P4</t>
  </si>
  <si>
    <t>SWX010-SX-SR02-P1</t>
  </si>
  <si>
    <t>SWX010-SX-SR02-P4</t>
  </si>
  <si>
    <t>SWX010-SX-SR03-P1</t>
  </si>
  <si>
    <t>SWX010-SX-SR03-P4</t>
  </si>
  <si>
    <t>SWX010-SX-SR04-P1</t>
  </si>
  <si>
    <t>CS#3-Port-9</t>
  </si>
  <si>
    <t>CS#6-Port-9</t>
  </si>
  <si>
    <t>SWX010-SX-SR01-P0</t>
  </si>
  <si>
    <t>SWX010-SX-SR01-P2</t>
  </si>
  <si>
    <t>SWX010-SX-SR01-P5</t>
  </si>
  <si>
    <t>SWX010-SX-SR02-P2</t>
  </si>
  <si>
    <t>SWX010-SX-SR02-P5</t>
  </si>
  <si>
    <t>SWX010-SX-SR03-P2</t>
  </si>
  <si>
    <t>SWX010-SX-SR03-P5</t>
  </si>
  <si>
    <t>SWX010-SX-SR04-P2</t>
  </si>
  <si>
    <t>SWX010-SX-SR04-P4</t>
  </si>
  <si>
    <t>CS#1-Port-9</t>
  </si>
  <si>
    <t>CS#4-Port-9</t>
  </si>
  <si>
    <t>CS#7-Port-9</t>
  </si>
  <si>
    <t>CS#9-Port-9</t>
  </si>
  <si>
    <t>CS#11-Port-9</t>
  </si>
  <si>
    <t>SWX010-SX-SR01-P1</t>
  </si>
  <si>
    <t>SWX010-SX-SR01-P3</t>
  </si>
  <si>
    <t>SWX010-SX-SR02-P0</t>
  </si>
  <si>
    <t>SWX010-SX-SR02-P3</t>
  </si>
  <si>
    <t>SWX010-SX-SR03-P0</t>
  </si>
  <si>
    <t>SWX010-SX-SR03-P3</t>
  </si>
  <si>
    <t>SWX010-SX-SR04-P0</t>
  </si>
  <si>
    <t>SWX010-SX-SR04-P3</t>
  </si>
  <si>
    <t>SWX010-SX-SR04-P5</t>
  </si>
  <si>
    <t>CS#2-Port-9</t>
  </si>
  <si>
    <t>CS#5-Port-9</t>
  </si>
  <si>
    <t>CS#8-Port-9</t>
  </si>
  <si>
    <t>CS#10-Port-9</t>
  </si>
  <si>
    <t>CS#12-Port-9</t>
  </si>
  <si>
    <t>SWX010-SX-SR05-P4</t>
  </si>
  <si>
    <t>SWX010-SX-SR06-P1</t>
  </si>
  <si>
    <t>SWX010-SX-SR06-P4</t>
  </si>
  <si>
    <t>SWX010-SX-SR07-P1</t>
  </si>
  <si>
    <t>SWX010-SX-SR07-P4</t>
  </si>
  <si>
    <t>SWX010-SX-SR08-P1</t>
  </si>
  <si>
    <t>CS#15-Port-9</t>
  </si>
  <si>
    <t>CS#18-Port-9</t>
  </si>
  <si>
    <t>SWX010-SX-SR05-P0</t>
  </si>
  <si>
    <t>SWX010-SX-SR05-P2</t>
  </si>
  <si>
    <t>SWX010-SX-SR05-P5</t>
  </si>
  <si>
    <t>SWX010-SX-SR06-P2</t>
  </si>
  <si>
    <t>SWX010-SX-SR06-P5</t>
  </si>
  <si>
    <t>SWX010-SX-SR07-P2</t>
  </si>
  <si>
    <t>SWX010-SX-SR07-P5</t>
  </si>
  <si>
    <t>SWX010-SX-SR08-P2</t>
  </si>
  <si>
    <t>SWX010-SX-SR08-P4</t>
  </si>
  <si>
    <t>CS#13-Port-9</t>
  </si>
  <si>
    <t>CS#16-Port-9</t>
  </si>
  <si>
    <t>CS#19-Port-9</t>
  </si>
  <si>
    <t>CS#21Port-9</t>
  </si>
  <si>
    <t>CS#23-Port-9</t>
  </si>
  <si>
    <t>SWX010-SX-SR05-P1</t>
  </si>
  <si>
    <t>SWX010-SX-SR05-P3</t>
  </si>
  <si>
    <t>SWX010-SX-SR06-P0</t>
  </si>
  <si>
    <t>SWX010-SX-SR06-P3</t>
  </si>
  <si>
    <t>SWX010-SX-SR07-P0</t>
  </si>
  <si>
    <t>SWX010-SX-SR07-P3</t>
  </si>
  <si>
    <t>SWX010-SX-SR08-P0</t>
  </si>
  <si>
    <t>SWX010-SX-SR08-P3</t>
  </si>
  <si>
    <t>SWX010-SX-SR08-P5</t>
  </si>
  <si>
    <t>CS#14-Port-9</t>
  </si>
  <si>
    <t>CS#17-Port-9</t>
  </si>
  <si>
    <t>CS#20-Port-9</t>
  </si>
  <si>
    <t>CS#22-Port-9</t>
  </si>
  <si>
    <t>CS#24-Port-9</t>
  </si>
  <si>
    <t>SWX010-SX-SR09-P4</t>
  </si>
  <si>
    <t>SWX010-SX-SR10-P1</t>
  </si>
  <si>
    <t>SWX010-SX-SR10-P4</t>
  </si>
  <si>
    <t>SWX010-SX-SR11-P1</t>
  </si>
  <si>
    <t>SWX010-SX-SR11-P4</t>
  </si>
  <si>
    <t>SWX010-SX-SR12-P1</t>
  </si>
  <si>
    <t>CS#27-Port-9</t>
  </si>
  <si>
    <t>CS#30-Port-9</t>
  </si>
  <si>
    <t>SWX010-SX-SR09-P0</t>
  </si>
  <si>
    <t>SWX010-SX-SR09-P2</t>
  </si>
  <si>
    <t>SWX010-SX-SR09-P5</t>
  </si>
  <si>
    <t>SWX010-SX-SR10-P2</t>
  </si>
  <si>
    <t>SWX010-SX-SR10-P5</t>
  </si>
  <si>
    <t>SWX010-SX-SR11-P2</t>
  </si>
  <si>
    <t>SWX010-SX-SR11-P5</t>
  </si>
  <si>
    <t>SWX010-SX-SR12-P2</t>
  </si>
  <si>
    <t>SWX010-SX-SR12-P4</t>
  </si>
  <si>
    <t>CS#25-Port-9</t>
  </si>
  <si>
    <t>CS#28-Port-9</t>
  </si>
  <si>
    <t>CS#31-Port-9</t>
  </si>
  <si>
    <t>CS#33-Port-9</t>
  </si>
  <si>
    <t>CS#35-Port-9</t>
  </si>
  <si>
    <t>SWX010-SX-SR09-P1</t>
  </si>
  <si>
    <t>SWX010-SX-SR09-P3</t>
  </si>
  <si>
    <t>SWX010-SX-SR10-P0</t>
  </si>
  <si>
    <t>SWX010-SX-SR10-P3</t>
  </si>
  <si>
    <t>SWX010-SX-SR11-P0</t>
  </si>
  <si>
    <t>SWX010-SX-SR11-P3</t>
  </si>
  <si>
    <t>SWX010-SX-SR12-P0</t>
  </si>
  <si>
    <t>SWX010-SX-SR12-P3</t>
  </si>
  <si>
    <t>SWX010-SX-SR12-P5</t>
  </si>
  <si>
    <t>CS#26-Port-9</t>
  </si>
  <si>
    <t>CS#29-Port-9</t>
  </si>
  <si>
    <t>CS#32-Port-9</t>
  </si>
  <si>
    <t>CS#34-Port-9</t>
  </si>
  <si>
    <t>CS#36-Port-9</t>
  </si>
  <si>
    <t>SWX010-SX-SR13-P4</t>
  </si>
  <si>
    <t>SWX010-SX-SR14-P1</t>
  </si>
  <si>
    <t>SWX010-SX-SR14-P4</t>
  </si>
  <si>
    <t>SWX010-SX-SR15-P1</t>
  </si>
  <si>
    <t>SWX010-SX-SR15-P4</t>
  </si>
  <si>
    <t>SWX010-SX-SR16-P1</t>
  </si>
  <si>
    <t>CS#39-Port-9</t>
  </si>
  <si>
    <t>CS#42-Port-9</t>
  </si>
  <si>
    <t>SWX010-SX-SR13-P0</t>
  </si>
  <si>
    <t>SWX010-SX-SR13-P2</t>
  </si>
  <si>
    <t>SWX010-SX-SR13-P5</t>
  </si>
  <si>
    <t>SWX010-SX-SR14-P2</t>
  </si>
  <si>
    <t>SWX010-SX-SR14-P5</t>
  </si>
  <si>
    <t>SWX010-SX-SR15-P2</t>
  </si>
  <si>
    <t>SWX010-SX-SR15-P5</t>
  </si>
  <si>
    <t>SWX010-SX-SR16-P2</t>
  </si>
  <si>
    <t>SWX010-SX-SR16-P4</t>
  </si>
  <si>
    <t>CS#37-Port-9</t>
  </si>
  <si>
    <t>CS#40-Port-9</t>
  </si>
  <si>
    <t>CS#43-Port-9</t>
  </si>
  <si>
    <t>CS#45-Port-9</t>
  </si>
  <si>
    <t>CS#47-Port-9</t>
  </si>
  <si>
    <t>SWX010-SX-SR13-P1</t>
  </si>
  <si>
    <t>SWX010-SX-SR13-P3</t>
  </si>
  <si>
    <t>SWX010-SX-SR14-P0</t>
  </si>
  <si>
    <t>SWX010-SX-SR14-P3</t>
  </si>
  <si>
    <t>SWX010-SX-SR15-P0</t>
  </si>
  <si>
    <t>SWX010-SX-SR15-P3</t>
  </si>
  <si>
    <t>SWX010-SX-SR16-P0</t>
  </si>
  <si>
    <t>SWX010-SX-SR16-P3</t>
  </si>
  <si>
    <t>SWX010-SX-SR16-P5</t>
  </si>
  <si>
    <t>CS#38-Port-9</t>
  </si>
  <si>
    <t>CS#41-Port-9</t>
  </si>
  <si>
    <t>CS#44-Port-9</t>
  </si>
  <si>
    <t>CS#46-Port-9</t>
  </si>
  <si>
    <t>CS#48-Port-9</t>
  </si>
  <si>
    <t>SWX010-SX-SR17-P4</t>
  </si>
  <si>
    <t>SWX010-SX-SR18-P1</t>
  </si>
  <si>
    <t>SWX010-SX-SR18-P4</t>
  </si>
  <si>
    <t>SWX010-SX-SR19-P1</t>
  </si>
  <si>
    <t>SWX010-SX-SR19-P4</t>
  </si>
  <si>
    <t>SWX010-SX-SR20-P1</t>
  </si>
  <si>
    <t>CS#51-Port-9</t>
  </si>
  <si>
    <t>CS#54-Port-9</t>
  </si>
  <si>
    <t>SWX010-SX-SR17-P0</t>
  </si>
  <si>
    <t>SWX010-SX-SR17-P2</t>
  </si>
  <si>
    <t>SWX010-SX-SR17-P5</t>
  </si>
  <si>
    <t>SWX010-SX-SR18-P2</t>
  </si>
  <si>
    <t>SWX010-SX-SR18-P5</t>
  </si>
  <si>
    <t>SWX010-SX-SR19-P2</t>
  </si>
  <si>
    <t>SWX010-SX-SR19-P5</t>
  </si>
  <si>
    <t>SWX010-SX-SR20-P2</t>
  </si>
  <si>
    <t>SWX010-SX-SR20-P4</t>
  </si>
  <si>
    <t>CS#49-Port-9</t>
  </si>
  <si>
    <t>CS#52-Port-9</t>
  </si>
  <si>
    <t>CS#55-Port-9</t>
  </si>
  <si>
    <t>CS#57-Port-9</t>
  </si>
  <si>
    <t>CS#59-Port-9</t>
  </si>
  <si>
    <t>SWX010-SX-SR17-P1</t>
  </si>
  <si>
    <t>SWX010-SX-SR17-P3</t>
  </si>
  <si>
    <t>SWX010-SX-SR18-P0</t>
  </si>
  <si>
    <t>SWX010-SX-SR18-P3</t>
  </si>
  <si>
    <t>SWX010-SX-SR19-P0</t>
  </si>
  <si>
    <t>SWX010-SX-SR19-P3</t>
  </si>
  <si>
    <t>SWX010-SX-SR20-P0</t>
  </si>
  <si>
    <t>SWX010-SX-SR20-P3</t>
  </si>
  <si>
    <t>SWX010-SX-SR20-P5</t>
  </si>
  <si>
    <t>CS#50-Port-9</t>
  </si>
  <si>
    <t>CS#53-Port-9</t>
  </si>
  <si>
    <t>CS#56-Port-9</t>
  </si>
  <si>
    <t>CS#58-Port-9</t>
  </si>
  <si>
    <t>CS#60-Port-9</t>
  </si>
  <si>
    <t>SWX010-SX-SR21-P4</t>
  </si>
  <si>
    <t>SWX010-SX-SR22-P1</t>
  </si>
  <si>
    <t>SWX010-SX-SR22-P4</t>
  </si>
  <si>
    <t>CS#61-Port-9</t>
  </si>
  <si>
    <t>CS#64-Port-9</t>
  </si>
  <si>
    <t>CS#67-Port-9</t>
  </si>
  <si>
    <t>SWX010-SX-SR21-P0</t>
  </si>
  <si>
    <t>SWX010-SX-SR21-P2</t>
  </si>
  <si>
    <t>SWX010-SX-SR21-P5</t>
  </si>
  <si>
    <t>SWX010-SX-SR22-P2</t>
  </si>
  <si>
    <t>SWX010-SX-SR22-P5</t>
  </si>
  <si>
    <t>CS#62-Port-9</t>
  </si>
  <si>
    <t>CS#65-Port-9</t>
  </si>
  <si>
    <t>CS#68-Port-9</t>
  </si>
  <si>
    <t>SWX010-SX-SR21-P1</t>
  </si>
  <si>
    <t>SWX010-SX-SR21-P3</t>
  </si>
  <si>
    <t>SWX010-SX-SR22-P0</t>
  </si>
  <si>
    <t>SWX010-SX-SR022-P3</t>
  </si>
  <si>
    <t>CS#63-Port-9</t>
  </si>
  <si>
    <t>CS#66-Port-9</t>
  </si>
  <si>
    <t>BR - Rack 11 - SwarmX Switch</t>
  </si>
  <si>
    <t>CS#3-Port-10</t>
  </si>
  <si>
    <t>CS#6-Port-10</t>
  </si>
  <si>
    <t>CS#1-Port-10</t>
  </si>
  <si>
    <t>CS#4-Port-10</t>
  </si>
  <si>
    <t>CS#7-Port-10</t>
  </si>
  <si>
    <t>CS#9-Port-10</t>
  </si>
  <si>
    <t>CS#11-Port-10</t>
  </si>
  <si>
    <t>CS#2-Port-10</t>
  </si>
  <si>
    <t>CS#5-Port-10</t>
  </si>
  <si>
    <t>CS#8-Port-10</t>
  </si>
  <si>
    <t>CS#10-Port-10</t>
  </si>
  <si>
    <t>CS#12-Port-10</t>
  </si>
  <si>
    <t>CS#15-Port-10</t>
  </si>
  <si>
    <t>CS#18-Port-10</t>
  </si>
  <si>
    <t>CS#13-Port-10</t>
  </si>
  <si>
    <t>CS#16-Port-10</t>
  </si>
  <si>
    <t>CS#19-Port-10</t>
  </si>
  <si>
    <t>CS#21Port-10</t>
  </si>
  <si>
    <t>CS#23-Port-10</t>
  </si>
  <si>
    <t>CS#14-Port-10</t>
  </si>
  <si>
    <t>CS#17-Port-10</t>
  </si>
  <si>
    <t>CS#20-Port-10</t>
  </si>
  <si>
    <t>CS#22-Port-10</t>
  </si>
  <si>
    <t>CS#24-Port-10</t>
  </si>
  <si>
    <t>CS#27-Port-10</t>
  </si>
  <si>
    <t>CS#30-Port-10</t>
  </si>
  <si>
    <t>CS#25-Port-10</t>
  </si>
  <si>
    <t>CS#28-Port-10</t>
  </si>
  <si>
    <t>CS#31-Port-10</t>
  </si>
  <si>
    <t>CS#33-Port-10</t>
  </si>
  <si>
    <t>CS#35-Port-10</t>
  </si>
  <si>
    <t>CS#26-Port-10</t>
  </si>
  <si>
    <t>CS#29-Port-10</t>
  </si>
  <si>
    <t>CS#32-Port-10</t>
  </si>
  <si>
    <t>CS#34-Port-10</t>
  </si>
  <si>
    <t>CS#36-Port-10</t>
  </si>
  <si>
    <t>CS#39-Port-10</t>
  </si>
  <si>
    <t>CS#42-Port-10</t>
  </si>
  <si>
    <t>CS#37-Port-10</t>
  </si>
  <si>
    <t>CS#40-Port-10</t>
  </si>
  <si>
    <t>CS#43-Port-10</t>
  </si>
  <si>
    <t>CS#45-Port-10</t>
  </si>
  <si>
    <t>CS#47-Port-10</t>
  </si>
  <si>
    <t>CS#38-Port-10</t>
  </si>
  <si>
    <t>CS#41-Port-10</t>
  </si>
  <si>
    <t>CS#44-Port-10</t>
  </si>
  <si>
    <t>CS#46-Port-10</t>
  </si>
  <si>
    <t>CS#48-Port-10</t>
  </si>
  <si>
    <t>CS#51-Port-10</t>
  </si>
  <si>
    <t>CS#54-Port-10</t>
  </si>
  <si>
    <t>CS#49-Port-10</t>
  </si>
  <si>
    <t>CS#52-Port-10</t>
  </si>
  <si>
    <t>CS#55-Port-10</t>
  </si>
  <si>
    <t>CS#57-Port-10</t>
  </si>
  <si>
    <t>CS#59-Port-10</t>
  </si>
  <si>
    <t>CS#50-Port-10</t>
  </si>
  <si>
    <t>CS#53-Port-10</t>
  </si>
  <si>
    <t>CS#56-Port-10</t>
  </si>
  <si>
    <t>CS#58-Port-10</t>
  </si>
  <si>
    <t>CS#60-Port-10</t>
  </si>
  <si>
    <t>CS#61-Port-10</t>
  </si>
  <si>
    <t>CS#64-Port-10</t>
  </si>
  <si>
    <t>CS#67-Port-10</t>
  </si>
  <si>
    <t>CS#62-Port-10</t>
  </si>
  <si>
    <t>CS#65-Port-10</t>
  </si>
  <si>
    <t>CS#68-Port-10</t>
  </si>
  <si>
    <t>CS#63-Port-10</t>
  </si>
  <si>
    <t>CS#66-Port-10</t>
  </si>
  <si>
    <t>BR - Rack 12 - SwarmX Switch</t>
  </si>
  <si>
    <t>CS#3-Port-11</t>
  </si>
  <si>
    <t>CS#6-Port-11</t>
  </si>
  <si>
    <t>CS#1-Port-11</t>
  </si>
  <si>
    <t>CS#4-Port-11</t>
  </si>
  <si>
    <t>CS#7-Port-11</t>
  </si>
  <si>
    <t>CS#9-Port-11</t>
  </si>
  <si>
    <t>CS#11-Port-11</t>
  </si>
  <si>
    <t>CS#2-Port-11</t>
  </si>
  <si>
    <t>CS#5-Port-11</t>
  </si>
  <si>
    <t>CS#8-Port-11</t>
  </si>
  <si>
    <t>CS#10-Port-11</t>
  </si>
  <si>
    <t>CS#12-Port-11</t>
  </si>
  <si>
    <t>CS#15-Port-11</t>
  </si>
  <si>
    <t>CS#18-Port-11</t>
  </si>
  <si>
    <t>CS#13-Port-11</t>
  </si>
  <si>
    <t>CS#16-Port-11</t>
  </si>
  <si>
    <t>CS#19-Port-11</t>
  </si>
  <si>
    <t>CS#21Port-11</t>
  </si>
  <si>
    <t>CS#23-Port-11</t>
  </si>
  <si>
    <t>CS#14-Port-11</t>
  </si>
  <si>
    <t>CS#17-Port-11</t>
  </si>
  <si>
    <t>CS#20-Port-11</t>
  </si>
  <si>
    <t>CS#22-Port-11</t>
  </si>
  <si>
    <t>CS#24-Port-11</t>
  </si>
  <si>
    <t>CS#27-Port-11</t>
  </si>
  <si>
    <t>CS#30-Port-11</t>
  </si>
  <si>
    <t>CS#25-Port-11</t>
  </si>
  <si>
    <t>CS#28-Port-11</t>
  </si>
  <si>
    <t>CS#31-Port-11</t>
  </si>
  <si>
    <t>CS#33-Port-11</t>
  </si>
  <si>
    <t>CS#35-Port-11</t>
  </si>
  <si>
    <t>CS#26-Port-11</t>
  </si>
  <si>
    <t>CS#29-Port-11</t>
  </si>
  <si>
    <t>CS#32-Port-11</t>
  </si>
  <si>
    <t>CS#34-Port-11</t>
  </si>
  <si>
    <t>CS#36-Port-11</t>
  </si>
  <si>
    <t>CS#39-Port-11</t>
  </si>
  <si>
    <t>CS#42-Port-11</t>
  </si>
  <si>
    <t>CS#37-Port-11</t>
  </si>
  <si>
    <t>CS#40-Port-11</t>
  </si>
  <si>
    <t>CS#43-Port-11</t>
  </si>
  <si>
    <t>CS#45-Port-11</t>
  </si>
  <si>
    <t>CS#47-Port-11</t>
  </si>
  <si>
    <t>CS#38-Port-11</t>
  </si>
  <si>
    <t>CS#41-Port-11</t>
  </si>
  <si>
    <t>CS#44-Port-11</t>
  </si>
  <si>
    <t>CS#46-Port-11</t>
  </si>
  <si>
    <t>CS#48-Port-11</t>
  </si>
  <si>
    <t>CS#51-Port-11</t>
  </si>
  <si>
    <t>CS#54-Port-11</t>
  </si>
  <si>
    <t>CS#49-Port-11</t>
  </si>
  <si>
    <t>CS#52-Port-11</t>
  </si>
  <si>
    <t>CS#55-Port-11</t>
  </si>
  <si>
    <t>CS#57-Port-11</t>
  </si>
  <si>
    <t>CS#59-Port-11</t>
  </si>
  <si>
    <t>CS#50-Port-11</t>
  </si>
  <si>
    <t>CS#53-Port-11</t>
  </si>
  <si>
    <t>CS#56-Port-11</t>
  </si>
  <si>
    <t>CS#58-Port-11</t>
  </si>
  <si>
    <t>CS#60-Port-11</t>
  </si>
  <si>
    <t>CS#61-Port-11</t>
  </si>
  <si>
    <t>CS#64-Port-11</t>
  </si>
  <si>
    <t>CS#67-Port-11</t>
  </si>
  <si>
    <t>CS#62-Port-11</t>
  </si>
  <si>
    <t>CS#65-Port-11</t>
  </si>
  <si>
    <t>CS#68-Port-11</t>
  </si>
  <si>
    <t>CS#63-Port-11</t>
  </si>
  <si>
    <t>CS#66-Port-11</t>
  </si>
</sst>
</file>

<file path=xl/styles.xml><?xml version="1.0" encoding="utf-8"?>
<styleSheet xmlns="http://schemas.openxmlformats.org/spreadsheetml/2006/main" xmlns:xr9="http://schemas.microsoft.com/office/spreadsheetml/2016/revision9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_(* #,##0_);_(* \(#,##0\);_(* &quot;-&quot;??_);_(@_)"/>
    <numFmt numFmtId="177" formatCode="0.0"/>
    <numFmt numFmtId="178" formatCode="_(* #,##0.00_);_(* \(#,##0.00\);_(* &quot;-&quot;??_);_(@_)"/>
  </numFmts>
  <fonts count="45">
    <font>
      <sz val="12"/>
      <color theme="1"/>
      <name val="等线"/>
      <charset val="134"/>
      <scheme val="minor"/>
    </font>
    <font>
      <sz val="18"/>
      <color rgb="FFED7D31"/>
      <name val="等线"/>
      <charset val="134"/>
      <scheme val="minor"/>
    </font>
    <font>
      <sz val="16"/>
      <color rgb="FF000000"/>
      <name val="等线"/>
      <charset val="134"/>
      <scheme val="minor"/>
    </font>
    <font>
      <sz val="16"/>
      <color theme="1"/>
      <name val="等线"/>
      <charset val="134"/>
      <scheme val="minor"/>
    </font>
    <font>
      <sz val="12"/>
      <color rgb="FF000000"/>
      <name val="等线"/>
      <charset val="134"/>
      <scheme val="minor"/>
    </font>
    <font>
      <sz val="12"/>
      <color rgb="FF444444"/>
      <name val="Calibri"/>
      <charset val="134"/>
    </font>
    <font>
      <sz val="12"/>
      <color rgb="FF000000"/>
      <name val="Calibri"/>
      <charset val="1"/>
    </font>
    <font>
      <b/>
      <sz val="22"/>
      <color rgb="FF0C1217"/>
      <name val="Helvetica Neue"/>
      <charset val="134"/>
    </font>
    <font>
      <b/>
      <sz val="12"/>
      <color rgb="FF000000"/>
      <name val="Calibri"/>
      <charset val="1"/>
    </font>
    <font>
      <sz val="11"/>
      <color rgb="FF3F3F76"/>
      <name val="等线"/>
      <charset val="134"/>
      <scheme val="minor"/>
    </font>
    <font>
      <sz val="12"/>
      <color rgb="FF000000"/>
      <name val="Calibri"/>
      <charset val="134"/>
    </font>
    <font>
      <sz val="11"/>
      <color rgb="FF000000"/>
      <name val="Calibri"/>
      <charset val="1"/>
    </font>
    <font>
      <sz val="11"/>
      <color rgb="FF000000"/>
      <name val="Calibri"/>
      <charset val="134"/>
    </font>
    <font>
      <sz val="10"/>
      <color theme="1"/>
      <name val="等线"/>
      <charset val="134"/>
      <scheme val="minor"/>
    </font>
    <font>
      <sz val="12"/>
      <name val="Calibri"/>
      <charset val="1"/>
    </font>
    <font>
      <sz val="11"/>
      <color rgb="FF000000"/>
      <name val="等线"/>
      <charset val="134"/>
      <scheme val="minor"/>
    </font>
    <font>
      <sz val="11"/>
      <color theme="1"/>
      <name val="等线"/>
      <charset val="134"/>
      <scheme val="minor"/>
    </font>
    <font>
      <sz val="12"/>
      <name val="Calibri"/>
      <charset val="134"/>
    </font>
    <font>
      <b/>
      <sz val="11"/>
      <color theme="1"/>
      <name val="等线"/>
      <charset val="134"/>
      <scheme val="minor"/>
    </font>
    <font>
      <b/>
      <sz val="12"/>
      <color theme="1"/>
      <name val="等线"/>
      <charset val="134"/>
      <scheme val="minor"/>
    </font>
    <font>
      <b/>
      <sz val="11"/>
      <color rgb="FF000000"/>
      <name val="等线"/>
      <charset val="134"/>
      <scheme val="minor"/>
    </font>
    <font>
      <b/>
      <sz val="12"/>
      <color rgb="FF000000"/>
      <name val="等线"/>
      <charset val="134"/>
      <scheme val="minor"/>
    </font>
    <font>
      <sz val="12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FF0000"/>
      <name val="Calibri"/>
      <charset val="134"/>
    </font>
    <font>
      <b/>
      <sz val="10"/>
      <color rgb="FF000000"/>
      <name val="Tahoma"/>
      <charset val="134"/>
    </font>
    <font>
      <sz val="10"/>
      <color rgb="FF000000"/>
      <name val="Tahoma"/>
      <charset val="134"/>
    </font>
  </fonts>
  <fills count="5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BFBFBF"/>
        <bgColor rgb="FF000000"/>
      </patternFill>
    </fill>
    <fill>
      <patternFill patternType="solid">
        <fgColor rgb="FFA9D08E"/>
        <bgColor rgb="FF000000"/>
      </patternFill>
    </fill>
    <fill>
      <patternFill patternType="solid">
        <fgColor rgb="FFF8CBAD"/>
        <bgColor rgb="FF000000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rgb="FFFFCC9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BDD7E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BDD7EE"/>
        <bgColor rgb="FF000000"/>
      </patternFill>
    </fill>
    <fill>
      <patternFill patternType="solid">
        <fgColor rgb="FFFFFFC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51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medium">
        <color theme="1"/>
      </left>
      <right style="medium">
        <color theme="1"/>
      </right>
      <top style="medium">
        <color theme="1"/>
      </top>
      <bottom/>
      <diagonal/>
    </border>
    <border>
      <left/>
      <right/>
      <top style="medium">
        <color theme="1"/>
      </top>
      <bottom/>
      <diagonal/>
    </border>
    <border>
      <left style="medium">
        <color theme="1"/>
      </left>
      <right style="medium">
        <color theme="1"/>
      </right>
      <top/>
      <bottom/>
      <diagonal/>
    </border>
    <border>
      <left/>
      <right/>
      <top/>
      <bottom style="medium">
        <color theme="1"/>
      </bottom>
      <diagonal/>
    </border>
    <border>
      <left style="medium">
        <color theme="1"/>
      </left>
      <right style="medium">
        <color theme="1"/>
      </right>
      <top/>
      <bottom style="medium">
        <color theme="1"/>
      </bottom>
      <diagonal/>
    </border>
    <border>
      <left/>
      <right style="thin">
        <color rgb="FF000000"/>
      </right>
      <top style="medium">
        <color rgb="FF00206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206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206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206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theme="1"/>
      </left>
      <right/>
      <top style="medium">
        <color theme="1"/>
      </top>
      <bottom/>
      <diagonal/>
    </border>
    <border>
      <left style="medium">
        <color theme="1"/>
      </left>
      <right/>
      <top/>
      <bottom/>
      <diagonal/>
    </border>
    <border>
      <left style="medium">
        <color rgb="FF000000"/>
      </left>
      <right/>
      <top/>
      <bottom/>
      <diagonal/>
    </border>
    <border>
      <left style="medium">
        <color theme="1"/>
      </left>
      <right/>
      <top/>
      <bottom style="medium">
        <color theme="1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theme="1"/>
      </left>
      <right style="thin">
        <color rgb="FF000000"/>
      </right>
      <top style="medium">
        <color rgb="FF002060"/>
      </top>
      <bottom style="thin">
        <color rgb="FF000000"/>
      </bottom>
      <diagonal/>
    </border>
    <border>
      <left style="medium">
        <color theme="1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theme="1"/>
      </left>
      <right style="thin">
        <color rgb="FF000000"/>
      </right>
      <top style="thin">
        <color rgb="FF000000"/>
      </top>
      <bottom style="medium">
        <color theme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theme="1"/>
      </bottom>
      <diagonal/>
    </border>
    <border>
      <left style="medium">
        <color rgb="FF002060"/>
      </left>
      <right style="thin">
        <color rgb="FF000000"/>
      </right>
      <top style="medium">
        <color rgb="FF00206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medium">
        <color theme="1"/>
      </right>
      <top style="medium">
        <color theme="1"/>
      </top>
      <bottom/>
      <diagonal/>
    </border>
    <border>
      <left/>
      <right style="medium">
        <color theme="1"/>
      </right>
      <top/>
      <bottom style="medium">
        <color theme="1"/>
      </bottom>
      <diagonal/>
    </border>
    <border>
      <left style="thin">
        <color rgb="FF000000"/>
      </left>
      <right style="medium">
        <color rgb="FF00206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2060"/>
      </right>
      <top style="thin">
        <color rgb="FF000000"/>
      </top>
      <bottom style="medium">
        <color rgb="FF002060"/>
      </bottom>
      <diagonal/>
    </border>
    <border>
      <left style="thin">
        <color rgb="FF000000"/>
      </left>
      <right style="medium">
        <color rgb="FF002060"/>
      </right>
      <top style="thin">
        <color rgb="FF000000"/>
      </top>
      <bottom/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medium">
        <color theme="1"/>
      </right>
      <top style="medium">
        <color rgb="FF002060"/>
      </top>
      <bottom style="thin">
        <color rgb="FF000000"/>
      </bottom>
      <diagonal/>
    </border>
    <border>
      <left style="thin">
        <color rgb="FF000000"/>
      </left>
      <right style="medium">
        <color theme="1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theme="1"/>
      </right>
      <top style="thin">
        <color rgb="FF000000"/>
      </top>
      <bottom style="medium">
        <color theme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505050"/>
      </left>
      <right style="thin">
        <color rgb="FF505050"/>
      </right>
      <top style="thin">
        <color rgb="FF505050"/>
      </top>
      <bottom style="thin">
        <color rgb="FF505050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505050"/>
      </right>
      <top style="thin">
        <color rgb="FF505050"/>
      </top>
      <bottom style="thin">
        <color rgb="FF505050"/>
      </bottom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medium">
        <color rgb="FF000000"/>
      </left>
      <right style="thin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medium">
        <color auto="1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medium">
        <color auto="1"/>
      </bottom>
      <diagonal/>
    </border>
    <border>
      <left style="thin">
        <color rgb="FF000000"/>
      </left>
      <right style="thin">
        <color rgb="FF000000"/>
      </right>
      <top/>
      <bottom style="medium">
        <color auto="1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rgb="FF000000"/>
      </right>
      <top/>
      <bottom/>
      <diagonal/>
    </border>
    <border>
      <left/>
      <right style="medium">
        <color rgb="FF000000"/>
      </right>
      <top style="medium">
        <color auto="1"/>
      </top>
      <bottom style="medium">
        <color auto="1"/>
      </bottom>
      <diagonal/>
    </border>
    <border>
      <left style="medium">
        <color rgb="FF000000"/>
      </left>
      <right/>
      <top style="medium">
        <color auto="1"/>
      </top>
      <bottom style="medium">
        <color auto="1"/>
      </bottom>
      <diagonal/>
    </border>
    <border>
      <left style="thin">
        <color rgb="FF000000"/>
      </left>
      <right style="medium">
        <color rgb="FF000000"/>
      </right>
      <top style="medium">
        <color auto="1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medium">
        <color auto="1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auto="1"/>
      </bottom>
      <diagonal/>
    </border>
    <border>
      <left style="thin">
        <color rgb="FF000000"/>
      </left>
      <right style="medium">
        <color rgb="FF000000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rgb="FF000000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medium">
        <color rgb="FF000000"/>
      </right>
      <top/>
      <bottom style="medium">
        <color auto="1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medium">
        <color rgb="FF000000"/>
      </right>
      <top style="thin">
        <color auto="1"/>
      </top>
      <bottom style="thin">
        <color auto="1"/>
      </bottom>
      <diagonal/>
    </border>
    <border>
      <left style="medium">
        <color rgb="FF000000"/>
      </left>
      <right style="medium">
        <color rgb="FF000000"/>
      </right>
      <top style="thin">
        <color auto="1"/>
      </top>
      <bottom style="thin">
        <color auto="1"/>
      </bottom>
      <diagonal/>
    </border>
    <border>
      <left style="medium">
        <color rgb="FF000000"/>
      </left>
      <right style="medium">
        <color rgb="FF000000"/>
      </right>
      <top style="thin">
        <color auto="1"/>
      </top>
      <bottom style="thin">
        <color rgb="FF000000"/>
      </bottom>
      <diagonal/>
    </border>
    <border>
      <left/>
      <right style="medium">
        <color rgb="FF000000"/>
      </right>
      <top style="thin">
        <color auto="1"/>
      </top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3" fontId="16" fillId="0" borderId="0" applyFont="0" applyFill="0" applyBorder="0" applyAlignment="0" applyProtection="0">
      <alignment vertical="center"/>
    </xf>
    <xf numFmtId="44" fontId="16" fillId="0" borderId="0" applyFont="0" applyFill="0" applyBorder="0" applyAlignment="0" applyProtection="0">
      <alignment vertical="center"/>
    </xf>
    <xf numFmtId="9" fontId="16" fillId="0" borderId="0" applyFont="0" applyFill="0" applyBorder="0" applyAlignment="0" applyProtection="0">
      <alignment vertical="center"/>
    </xf>
    <xf numFmtId="41" fontId="16" fillId="0" borderId="0" applyFont="0" applyFill="0" applyBorder="0" applyAlignment="0" applyProtection="0">
      <alignment vertical="center"/>
    </xf>
    <xf numFmtId="42" fontId="16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16" fillId="29" borderId="143" applyNumberFormat="0" applyFont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144" applyNumberFormat="0" applyFill="0" applyAlignment="0" applyProtection="0">
      <alignment vertical="center"/>
    </xf>
    <xf numFmtId="0" fontId="29" fillId="0" borderId="144" applyNumberFormat="0" applyFill="0" applyAlignment="0" applyProtection="0">
      <alignment vertical="center"/>
    </xf>
    <xf numFmtId="0" fontId="30" fillId="0" borderId="145" applyNumberFormat="0" applyFill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15" borderId="146" applyNumberFormat="0" applyAlignment="0" applyProtection="0">
      <alignment vertical="center"/>
    </xf>
    <xf numFmtId="0" fontId="32" fillId="30" borderId="147" applyNumberFormat="0" applyAlignment="0" applyProtection="0">
      <alignment vertical="center"/>
    </xf>
    <xf numFmtId="0" fontId="33" fillId="30" borderId="146" applyNumberFormat="0" applyAlignment="0" applyProtection="0">
      <alignment vertical="center"/>
    </xf>
    <xf numFmtId="0" fontId="34" fillId="31" borderId="148" applyNumberFormat="0" applyAlignment="0" applyProtection="0">
      <alignment vertical="center"/>
    </xf>
    <xf numFmtId="0" fontId="35" fillId="0" borderId="149" applyNumberFormat="0" applyFill="0" applyAlignment="0" applyProtection="0">
      <alignment vertical="center"/>
    </xf>
    <xf numFmtId="0" fontId="36" fillId="0" borderId="150" applyNumberFormat="0" applyFill="0" applyAlignment="0" applyProtection="0">
      <alignment vertical="center"/>
    </xf>
    <xf numFmtId="0" fontId="37" fillId="32" borderId="0" applyNumberFormat="0" applyBorder="0" applyAlignment="0" applyProtection="0">
      <alignment vertical="center"/>
    </xf>
    <xf numFmtId="0" fontId="38" fillId="33" borderId="0" applyNumberFormat="0" applyBorder="0" applyAlignment="0" applyProtection="0">
      <alignment vertical="center"/>
    </xf>
    <xf numFmtId="0" fontId="39" fillId="34" borderId="0" applyNumberFormat="0" applyBorder="0" applyAlignment="0" applyProtection="0">
      <alignment vertical="center"/>
    </xf>
    <xf numFmtId="0" fontId="40" fillId="35" borderId="0" applyNumberFormat="0" applyBorder="0" applyAlignment="0" applyProtection="0">
      <alignment vertical="center"/>
    </xf>
    <xf numFmtId="0" fontId="41" fillId="13" borderId="0" applyNumberFormat="0" applyBorder="0" applyAlignment="0" applyProtection="0">
      <alignment vertical="center"/>
    </xf>
    <xf numFmtId="0" fontId="41" fillId="5" borderId="0" applyNumberFormat="0" applyBorder="0" applyAlignment="0" applyProtection="0">
      <alignment vertical="center"/>
    </xf>
    <xf numFmtId="0" fontId="40" fillId="36" borderId="0" applyNumberFormat="0" applyBorder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41" fillId="38" borderId="0" applyNumberFormat="0" applyBorder="0" applyAlignment="0" applyProtection="0">
      <alignment vertical="center"/>
    </xf>
    <xf numFmtId="0" fontId="41" fillId="39" borderId="0" applyNumberFormat="0" applyBorder="0" applyAlignment="0" applyProtection="0">
      <alignment vertical="center"/>
    </xf>
    <xf numFmtId="0" fontId="40" fillId="4" borderId="0" applyNumberFormat="0" applyBorder="0" applyAlignment="0" applyProtection="0">
      <alignment vertical="center"/>
    </xf>
    <xf numFmtId="0" fontId="40" fillId="40" borderId="0" applyNumberFormat="0" applyBorder="0" applyAlignment="0" applyProtection="0">
      <alignment vertical="center"/>
    </xf>
    <xf numFmtId="0" fontId="41" fillId="41" borderId="0" applyNumberFormat="0" applyBorder="0" applyAlignment="0" applyProtection="0">
      <alignment vertical="center"/>
    </xf>
    <xf numFmtId="0" fontId="41" fillId="42" borderId="0" applyNumberFormat="0" applyBorder="0" applyAlignment="0" applyProtection="0">
      <alignment vertical="center"/>
    </xf>
    <xf numFmtId="0" fontId="40" fillId="43" borderId="0" applyNumberFormat="0" applyBorder="0" applyAlignment="0" applyProtection="0">
      <alignment vertical="center"/>
    </xf>
    <xf numFmtId="0" fontId="40" fillId="44" borderId="0" applyNumberFormat="0" applyBorder="0" applyAlignment="0" applyProtection="0">
      <alignment vertical="center"/>
    </xf>
    <xf numFmtId="0" fontId="41" fillId="9" borderId="0" applyNumberFormat="0" applyBorder="0" applyAlignment="0" applyProtection="0">
      <alignment vertical="center"/>
    </xf>
    <xf numFmtId="0" fontId="41" fillId="45" borderId="0" applyNumberFormat="0" applyBorder="0" applyAlignment="0" applyProtection="0">
      <alignment vertical="center"/>
    </xf>
    <xf numFmtId="0" fontId="40" fillId="46" borderId="0" applyNumberFormat="0" applyBorder="0" applyAlignment="0" applyProtection="0">
      <alignment vertical="center"/>
    </xf>
    <xf numFmtId="0" fontId="40" fillId="47" borderId="0" applyNumberFormat="0" applyBorder="0" applyAlignment="0" applyProtection="0">
      <alignment vertical="center"/>
    </xf>
    <xf numFmtId="0" fontId="41" fillId="48" borderId="0" applyNumberFormat="0" applyBorder="0" applyAlignment="0" applyProtection="0">
      <alignment vertical="center"/>
    </xf>
    <xf numFmtId="0" fontId="41" fillId="26" borderId="0" applyNumberFormat="0" applyBorder="0" applyAlignment="0" applyProtection="0">
      <alignment vertical="center"/>
    </xf>
    <xf numFmtId="0" fontId="40" fillId="49" borderId="0" applyNumberFormat="0" applyBorder="0" applyAlignment="0" applyProtection="0">
      <alignment vertical="center"/>
    </xf>
    <xf numFmtId="0" fontId="40" fillId="27" borderId="0" applyNumberFormat="0" applyBorder="0" applyAlignment="0" applyProtection="0">
      <alignment vertical="center"/>
    </xf>
    <xf numFmtId="0" fontId="41" fillId="7" borderId="0" applyNumberFormat="0" applyBorder="0" applyAlignment="0" applyProtection="0">
      <alignment vertical="center"/>
    </xf>
    <xf numFmtId="0" fontId="41" fillId="50" borderId="0" applyNumberFormat="0" applyBorder="0" applyAlignment="0" applyProtection="0">
      <alignment vertical="center"/>
    </xf>
    <xf numFmtId="0" fontId="40" fillId="6" borderId="0" applyNumberFormat="0" applyBorder="0" applyAlignment="0" applyProtection="0">
      <alignment vertical="center"/>
    </xf>
    <xf numFmtId="0" fontId="9" fillId="15" borderId="146" applyNumberFormat="0" applyAlignment="0" applyProtection="0"/>
  </cellStyleXfs>
  <cellXfs count="471">
    <xf numFmtId="0" fontId="0" fillId="0" borderId="0" xfId="0"/>
    <xf numFmtId="0" fontId="0" fillId="2" borderId="1" xfId="0" applyFill="1" applyBorder="1"/>
    <xf numFmtId="0" fontId="0" fillId="3" borderId="1" xfId="0" applyFill="1" applyBorder="1"/>
    <xf numFmtId="0" fontId="0" fillId="4" borderId="1" xfId="0" applyFill="1" applyBorder="1"/>
    <xf numFmtId="0" fontId="0" fillId="5" borderId="1" xfId="0" applyFill="1" applyBorder="1"/>
    <xf numFmtId="0" fontId="1" fillId="0" borderId="2" xfId="0" applyFont="1" applyBorder="1" applyAlignment="1">
      <alignment horizontal="center"/>
    </xf>
    <xf numFmtId="0" fontId="0" fillId="0" borderId="3" xfId="0" applyBorder="1" applyAlignment="1">
      <alignment horizontal="center"/>
    </xf>
    <xf numFmtId="0" fontId="0" fillId="6" borderId="4" xfId="0" applyFill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6" borderId="6" xfId="0" applyFill="1" applyBorder="1" applyAlignment="1">
      <alignment horizontal="center" vertical="center" wrapText="1"/>
    </xf>
    <xf numFmtId="0" fontId="0" fillId="0" borderId="7" xfId="0" applyBorder="1" applyAlignment="1">
      <alignment horizontal="center" vertical="center"/>
    </xf>
    <xf numFmtId="0" fontId="0" fillId="6" borderId="8" xfId="0" applyFill="1" applyBorder="1" applyAlignment="1">
      <alignment horizontal="center" vertical="center" wrapText="1"/>
    </xf>
    <xf numFmtId="0" fontId="0" fillId="7" borderId="6" xfId="0" applyFill="1" applyBorder="1" applyAlignment="1">
      <alignment horizontal="center" vertical="center" wrapText="1"/>
    </xf>
    <xf numFmtId="0" fontId="0" fillId="2" borderId="9" xfId="0" applyFill="1" applyBorder="1"/>
    <xf numFmtId="0" fontId="0" fillId="2" borderId="10" xfId="0" applyFill="1" applyBorder="1"/>
    <xf numFmtId="0" fontId="0" fillId="0" borderId="10" xfId="0" applyBorder="1"/>
    <xf numFmtId="0" fontId="0" fillId="0" borderId="11" xfId="0" applyBorder="1"/>
    <xf numFmtId="0" fontId="0" fillId="0" borderId="1" xfId="0" applyBorder="1"/>
    <xf numFmtId="0" fontId="0" fillId="7" borderId="8" xfId="0" applyFill="1" applyBorder="1" applyAlignment="1">
      <alignment horizontal="center" vertical="center" wrapText="1"/>
    </xf>
    <xf numFmtId="0" fontId="0" fillId="0" borderId="12" xfId="0" applyBorder="1"/>
    <xf numFmtId="0" fontId="0" fillId="0" borderId="13" xfId="0" applyBorder="1"/>
    <xf numFmtId="0" fontId="0" fillId="7" borderId="4" xfId="0" applyFill="1" applyBorder="1" applyAlignment="1">
      <alignment horizontal="center" vertical="center" wrapText="1"/>
    </xf>
    <xf numFmtId="0" fontId="0" fillId="0" borderId="14" xfId="0" applyBorder="1"/>
    <xf numFmtId="0" fontId="0" fillId="0" borderId="15" xfId="0" applyBorder="1"/>
    <xf numFmtId="0" fontId="0" fillId="7" borderId="16" xfId="0" applyFill="1" applyBorder="1" applyAlignment="1">
      <alignment horizontal="center" vertical="center" wrapText="1"/>
    </xf>
    <xf numFmtId="0" fontId="3" fillId="8" borderId="2" xfId="0" applyFont="1" applyFill="1" applyBorder="1" applyAlignment="1">
      <alignment horizontal="center" vertical="center"/>
    </xf>
    <xf numFmtId="0" fontId="3" fillId="8" borderId="3" xfId="0" applyFont="1" applyFill="1" applyBorder="1" applyAlignment="1">
      <alignment horizontal="center" vertical="center"/>
    </xf>
    <xf numFmtId="0" fontId="0" fillId="7" borderId="17" xfId="0" applyFill="1" applyBorder="1" applyAlignment="1">
      <alignment horizontal="center" vertical="center" wrapText="1"/>
    </xf>
    <xf numFmtId="0" fontId="3" fillId="8" borderId="18" xfId="0" applyFont="1" applyFill="1" applyBorder="1" applyAlignment="1">
      <alignment horizontal="center" vertical="center"/>
    </xf>
    <xf numFmtId="0" fontId="3" fillId="8" borderId="0" xfId="0" applyFont="1" applyFill="1" applyAlignment="1">
      <alignment horizontal="center" vertical="center"/>
    </xf>
    <xf numFmtId="0" fontId="0" fillId="7" borderId="19" xfId="0" applyFill="1" applyBorder="1" applyAlignment="1">
      <alignment horizontal="center" vertical="center" wrapText="1"/>
    </xf>
    <xf numFmtId="0" fontId="3" fillId="8" borderId="20" xfId="0" applyFont="1" applyFill="1" applyBorder="1" applyAlignment="1">
      <alignment horizontal="center" vertical="center"/>
    </xf>
    <xf numFmtId="0" fontId="3" fillId="8" borderId="21" xfId="0" applyFont="1" applyFill="1" applyBorder="1" applyAlignment="1">
      <alignment horizontal="center" vertical="center"/>
    </xf>
    <xf numFmtId="0" fontId="0" fillId="9" borderId="16" xfId="0" applyFill="1" applyBorder="1" applyAlignment="1">
      <alignment horizontal="center" vertical="center"/>
    </xf>
    <xf numFmtId="0" fontId="0" fillId="9" borderId="5" xfId="0" applyFill="1" applyBorder="1" applyAlignment="1">
      <alignment horizontal="center" vertical="center"/>
    </xf>
    <xf numFmtId="0" fontId="0" fillId="7" borderId="22" xfId="0" applyFill="1" applyBorder="1" applyAlignment="1">
      <alignment horizontal="center" vertical="center" wrapText="1"/>
    </xf>
    <xf numFmtId="0" fontId="0" fillId="2" borderId="23" xfId="0" applyFill="1" applyBorder="1" applyAlignment="1">
      <alignment horizontal="center" vertical="center"/>
    </xf>
    <xf numFmtId="0" fontId="0" fillId="2" borderId="24" xfId="0" applyFill="1" applyBorder="1" applyAlignment="1">
      <alignment horizontal="center" vertical="center"/>
    </xf>
    <xf numFmtId="0" fontId="0" fillId="6" borderId="24" xfId="0" applyFill="1" applyBorder="1" applyAlignment="1">
      <alignment horizontal="center" vertical="center"/>
    </xf>
    <xf numFmtId="0" fontId="0" fillId="7" borderId="25" xfId="0" applyFill="1" applyBorder="1" applyAlignment="1">
      <alignment horizontal="center" vertical="center" wrapText="1"/>
    </xf>
    <xf numFmtId="0" fontId="0" fillId="6" borderId="1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0" fillId="7" borderId="26" xfId="0" applyFill="1" applyBorder="1" applyAlignment="1">
      <alignment horizontal="center" vertical="center" wrapText="1"/>
    </xf>
    <xf numFmtId="0" fontId="0" fillId="6" borderId="27" xfId="0" applyFill="1" applyBorder="1" applyAlignment="1">
      <alignment horizontal="center" vertical="center"/>
    </xf>
    <xf numFmtId="0" fontId="0" fillId="6" borderId="28" xfId="0" applyFill="1" applyBorder="1" applyAlignment="1">
      <alignment horizontal="center" vertical="center"/>
    </xf>
    <xf numFmtId="0" fontId="0" fillId="2" borderId="29" xfId="0" applyFill="1" applyBorder="1" applyAlignment="1">
      <alignment horizontal="center" vertical="center"/>
    </xf>
    <xf numFmtId="0" fontId="0" fillId="6" borderId="30" xfId="0" applyFill="1" applyBorder="1" applyAlignment="1">
      <alignment horizontal="center" vertical="center"/>
    </xf>
    <xf numFmtId="0" fontId="0" fillId="6" borderId="31" xfId="0" applyFill="1" applyBorder="1" applyAlignment="1">
      <alignment horizontal="center" vertical="center"/>
    </xf>
    <xf numFmtId="0" fontId="0" fillId="3" borderId="28" xfId="0" applyFill="1" applyBorder="1" applyAlignment="1">
      <alignment horizontal="center" vertical="center"/>
    </xf>
    <xf numFmtId="0" fontId="0" fillId="3" borderId="24" xfId="0" applyFill="1" applyBorder="1" applyAlignment="1">
      <alignment horizontal="center" vertical="center"/>
    </xf>
    <xf numFmtId="0" fontId="0" fillId="3" borderId="30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3" borderId="31" xfId="0" applyFill="1" applyBorder="1" applyAlignment="1">
      <alignment horizontal="center" vertical="center"/>
    </xf>
    <xf numFmtId="0" fontId="0" fillId="2" borderId="32" xfId="0" applyFill="1" applyBorder="1"/>
    <xf numFmtId="0" fontId="0" fillId="0" borderId="33" xfId="0" applyBorder="1"/>
    <xf numFmtId="0" fontId="0" fillId="0" borderId="34" xfId="0" applyBorder="1"/>
    <xf numFmtId="0" fontId="0" fillId="0" borderId="35" xfId="0" applyBorder="1"/>
    <xf numFmtId="0" fontId="4" fillId="10" borderId="23" xfId="0" applyFont="1" applyFill="1" applyBorder="1" applyAlignment="1">
      <alignment horizontal="center" vertical="center"/>
    </xf>
    <xf numFmtId="0" fontId="4" fillId="11" borderId="23" xfId="0" applyFont="1" applyFill="1" applyBorder="1" applyAlignment="1">
      <alignment horizontal="center" vertical="center"/>
    </xf>
    <xf numFmtId="0" fontId="0" fillId="2" borderId="36" xfId="0" applyFill="1" applyBorder="1"/>
    <xf numFmtId="0" fontId="5" fillId="12" borderId="24" xfId="0" applyFont="1" applyFill="1" applyBorder="1" applyAlignment="1">
      <alignment horizontal="center" vertical="center"/>
    </xf>
    <xf numFmtId="0" fontId="5" fillId="12" borderId="1" xfId="0" applyFont="1" applyFill="1" applyBorder="1" applyAlignment="1">
      <alignment horizontal="center" vertical="center"/>
    </xf>
    <xf numFmtId="0" fontId="5" fillId="12" borderId="28" xfId="0" applyFont="1" applyFill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40" xfId="0" applyBorder="1"/>
    <xf numFmtId="0" fontId="0" fillId="0" borderId="41" xfId="0" applyBorder="1"/>
    <xf numFmtId="0" fontId="0" fillId="0" borderId="42" xfId="0" applyBorder="1"/>
    <xf numFmtId="0" fontId="3" fillId="8" borderId="37" xfId="0" applyFont="1" applyFill="1" applyBorder="1" applyAlignment="1">
      <alignment horizontal="center" vertical="center"/>
    </xf>
    <xf numFmtId="0" fontId="3" fillId="8" borderId="43" xfId="0" applyFont="1" applyFill="1" applyBorder="1" applyAlignment="1">
      <alignment horizontal="center" vertical="center"/>
    </xf>
    <xf numFmtId="0" fontId="3" fillId="8" borderId="44" xfId="0" applyFont="1" applyFill="1" applyBorder="1" applyAlignment="1">
      <alignment horizontal="center" vertical="center"/>
    </xf>
    <xf numFmtId="0" fontId="0" fillId="9" borderId="38" xfId="0" applyFill="1" applyBorder="1" applyAlignment="1">
      <alignment horizontal="center" vertical="center"/>
    </xf>
    <xf numFmtId="0" fontId="5" fillId="13" borderId="24" xfId="0" applyFont="1" applyFill="1" applyBorder="1" applyAlignment="1">
      <alignment horizontal="center" vertical="center"/>
    </xf>
    <xf numFmtId="0" fontId="0" fillId="2" borderId="45" xfId="0" applyFill="1" applyBorder="1" applyAlignment="1">
      <alignment horizontal="center" vertical="center"/>
    </xf>
    <xf numFmtId="0" fontId="5" fillId="13" borderId="1" xfId="0" applyFont="1" applyFill="1" applyBorder="1" applyAlignment="1">
      <alignment horizontal="center" vertical="center"/>
    </xf>
    <xf numFmtId="0" fontId="5" fillId="13" borderId="46" xfId="0" applyFont="1" applyFill="1" applyBorder="1" applyAlignment="1">
      <alignment horizontal="center" vertical="center"/>
    </xf>
    <xf numFmtId="0" fontId="5" fillId="13" borderId="28" xfId="0" applyFont="1" applyFill="1" applyBorder="1" applyAlignment="1">
      <alignment horizontal="center" vertical="center"/>
    </xf>
    <xf numFmtId="0" fontId="5" fillId="13" borderId="47" xfId="0" applyFont="1" applyFill="1" applyBorder="1" applyAlignment="1">
      <alignment horizontal="center" vertical="center"/>
    </xf>
    <xf numFmtId="0" fontId="5" fillId="12" borderId="15" xfId="0" applyFont="1" applyFill="1" applyBorder="1" applyAlignment="1">
      <alignment horizontal="center" vertical="center"/>
    </xf>
    <xf numFmtId="0" fontId="5" fillId="13" borderId="15" xfId="0" applyFont="1" applyFill="1" applyBorder="1" applyAlignment="1">
      <alignment horizontal="center" vertical="center"/>
    </xf>
    <xf numFmtId="0" fontId="5" fillId="13" borderId="48" xfId="0" applyFont="1" applyFill="1" applyBorder="1" applyAlignment="1">
      <alignment horizontal="center" vertical="center"/>
    </xf>
    <xf numFmtId="0" fontId="5" fillId="12" borderId="49" xfId="0" applyFont="1" applyFill="1" applyBorder="1" applyAlignment="1">
      <alignment horizontal="center" vertical="center"/>
    </xf>
    <xf numFmtId="0" fontId="5" fillId="0" borderId="29" xfId="0" applyFont="1" applyBorder="1" applyAlignment="1">
      <alignment horizontal="center" vertical="center"/>
    </xf>
    <xf numFmtId="0" fontId="5" fillId="13" borderId="50" xfId="0" applyFont="1" applyFill="1" applyBorder="1" applyAlignment="1">
      <alignment horizontal="center" vertical="center"/>
    </xf>
    <xf numFmtId="0" fontId="5" fillId="0" borderId="30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46" xfId="0" applyFont="1" applyBorder="1" applyAlignment="1">
      <alignment horizontal="center" vertical="center"/>
    </xf>
    <xf numFmtId="0" fontId="5" fillId="0" borderId="51" xfId="0" applyFont="1" applyBorder="1" applyAlignment="1">
      <alignment horizontal="center" vertical="center"/>
    </xf>
    <xf numFmtId="0" fontId="5" fillId="0" borderId="52" xfId="0" applyFont="1" applyBorder="1" applyAlignment="1">
      <alignment horizontal="center" vertical="center"/>
    </xf>
    <xf numFmtId="0" fontId="0" fillId="0" borderId="21" xfId="0" applyBorder="1"/>
    <xf numFmtId="0" fontId="5" fillId="0" borderId="47" xfId="0" applyFont="1" applyBorder="1" applyAlignment="1">
      <alignment horizontal="center" vertical="center"/>
    </xf>
    <xf numFmtId="0" fontId="5" fillId="0" borderId="53" xfId="0" applyFont="1" applyBorder="1" applyAlignment="1">
      <alignment horizontal="center" vertical="center"/>
    </xf>
    <xf numFmtId="0" fontId="0" fillId="2" borderId="54" xfId="0" applyFill="1" applyBorder="1"/>
    <xf numFmtId="0" fontId="0" fillId="0" borderId="55" xfId="0" applyBorder="1"/>
    <xf numFmtId="0" fontId="0" fillId="0" borderId="56" xfId="0" applyBorder="1"/>
    <xf numFmtId="0" fontId="4" fillId="11" borderId="57" xfId="0" applyFont="1" applyFill="1" applyBorder="1" applyAlignment="1">
      <alignment horizontal="center" vertical="center"/>
    </xf>
    <xf numFmtId="0" fontId="4" fillId="11" borderId="53" xfId="0" applyFont="1" applyFill="1" applyBorder="1" applyAlignment="1">
      <alignment horizontal="center" vertical="center"/>
    </xf>
    <xf numFmtId="0" fontId="4" fillId="10" borderId="58" xfId="0" applyFont="1" applyFill="1" applyBorder="1" applyAlignment="1">
      <alignment horizontal="center" vertical="center"/>
    </xf>
    <xf numFmtId="0" fontId="4" fillId="10" borderId="57" xfId="0" applyFont="1" applyFill="1" applyBorder="1" applyAlignment="1">
      <alignment horizontal="center" vertical="center"/>
    </xf>
    <xf numFmtId="0" fontId="4" fillId="11" borderId="58" xfId="0" applyFont="1" applyFill="1" applyBorder="1" applyAlignment="1">
      <alignment horizontal="center" vertical="center"/>
    </xf>
    <xf numFmtId="0" fontId="4" fillId="11" borderId="59" xfId="0" applyFont="1" applyFill="1" applyBorder="1" applyAlignment="1">
      <alignment horizontal="center" vertical="center"/>
    </xf>
    <xf numFmtId="0" fontId="4" fillId="14" borderId="53" xfId="0" applyFont="1" applyFill="1" applyBorder="1" applyAlignment="1">
      <alignment horizontal="center" vertical="center"/>
    </xf>
    <xf numFmtId="0" fontId="4" fillId="14" borderId="57" xfId="0" applyFont="1" applyFill="1" applyBorder="1" applyAlignment="1">
      <alignment horizontal="center" vertical="center"/>
    </xf>
    <xf numFmtId="0" fontId="4" fillId="14" borderId="58" xfId="0" applyFont="1" applyFill="1" applyBorder="1" applyAlignment="1">
      <alignment horizontal="center" vertical="center"/>
    </xf>
    <xf numFmtId="0" fontId="4" fillId="14" borderId="59" xfId="0" applyFont="1" applyFill="1" applyBorder="1" applyAlignment="1">
      <alignment horizontal="center" vertical="center"/>
    </xf>
    <xf numFmtId="0" fontId="4" fillId="0" borderId="57" xfId="0" applyFont="1" applyBorder="1" applyAlignment="1">
      <alignment horizontal="center" vertical="center"/>
    </xf>
    <xf numFmtId="0" fontId="4" fillId="0" borderId="53" xfId="0" applyFont="1" applyBorder="1" applyAlignment="1">
      <alignment horizontal="center" vertical="center"/>
    </xf>
    <xf numFmtId="0" fontId="0" fillId="3" borderId="11" xfId="0" applyFill="1" applyBorder="1" applyAlignment="1">
      <alignment horizontal="center" vertical="center"/>
    </xf>
    <xf numFmtId="0" fontId="0" fillId="3" borderId="27" xfId="0" applyFill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>
      <alignment vertical="center" wrapText="1"/>
    </xf>
    <xf numFmtId="176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2" fontId="0" fillId="0" borderId="0" xfId="0" applyNumberFormat="1" applyAlignment="1">
      <alignment horizontal="center"/>
    </xf>
    <xf numFmtId="0" fontId="6" fillId="0" borderId="0" xfId="0" applyFont="1"/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left" vertical="center" wrapText="1"/>
    </xf>
    <xf numFmtId="0" fontId="6" fillId="0" borderId="0" xfId="0" applyFont="1" applyAlignment="1">
      <alignment vertical="center" wrapText="1"/>
    </xf>
    <xf numFmtId="0" fontId="6" fillId="0" borderId="0" xfId="0" applyFont="1" applyAlignment="1">
      <alignment wrapText="1"/>
    </xf>
    <xf numFmtId="0" fontId="6" fillId="0" borderId="0" xfId="0" applyFont="1" applyAlignment="1">
      <alignment horizontal="center"/>
    </xf>
    <xf numFmtId="176" fontId="6" fillId="0" borderId="0" xfId="0" applyNumberFormat="1" applyFont="1" applyAlignment="1">
      <alignment horizontal="center"/>
    </xf>
    <xf numFmtId="9" fontId="6" fillId="0" borderId="0" xfId="0" applyNumberFormat="1" applyFont="1" applyAlignment="1">
      <alignment vertical="center" wrapText="1"/>
    </xf>
    <xf numFmtId="177" fontId="6" fillId="0" borderId="0" xfId="0" applyNumberFormat="1" applyFont="1" applyAlignment="1">
      <alignment horizontal="center"/>
    </xf>
    <xf numFmtId="176" fontId="8" fillId="0" borderId="60" xfId="0" applyNumberFormat="1" applyFont="1" applyBorder="1"/>
    <xf numFmtId="0" fontId="9" fillId="15" borderId="11" xfId="49" applyBorder="1" applyAlignment="1">
      <alignment horizontal="right"/>
    </xf>
    <xf numFmtId="177" fontId="6" fillId="0" borderId="0" xfId="0" applyNumberFormat="1" applyFont="1" applyAlignment="1">
      <alignment vertical="center" wrapText="1"/>
    </xf>
    <xf numFmtId="176" fontId="8" fillId="0" borderId="61" xfId="0" applyNumberFormat="1" applyFont="1" applyBorder="1"/>
    <xf numFmtId="0" fontId="6" fillId="0" borderId="1" xfId="0" applyFont="1" applyBorder="1" applyAlignment="1">
      <alignment horizontal="right"/>
    </xf>
    <xf numFmtId="0" fontId="6" fillId="0" borderId="0" xfId="0" applyFont="1" applyAlignment="1">
      <alignment horizontal="right" wrapText="1"/>
    </xf>
    <xf numFmtId="9" fontId="6" fillId="0" borderId="1" xfId="0" applyNumberFormat="1" applyFont="1" applyBorder="1"/>
    <xf numFmtId="0" fontId="6" fillId="0" borderId="15" xfId="0" applyFont="1" applyBorder="1" applyAlignment="1">
      <alignment horizontal="right"/>
    </xf>
    <xf numFmtId="0" fontId="8" fillId="0" borderId="62" xfId="0" applyFont="1" applyBorder="1" applyAlignment="1">
      <alignment horizontal="center" vertical="center" wrapText="1"/>
    </xf>
    <xf numFmtId="0" fontId="8" fillId="0" borderId="62" xfId="0" applyFont="1" applyBorder="1" applyAlignment="1">
      <alignment horizontal="left" vertical="center" wrapText="1"/>
    </xf>
    <xf numFmtId="0" fontId="8" fillId="0" borderId="62" xfId="0" applyFont="1" applyBorder="1" applyAlignment="1">
      <alignment vertical="center" wrapText="1"/>
    </xf>
    <xf numFmtId="0" fontId="8" fillId="0" borderId="62" xfId="0" applyFont="1" applyBorder="1" applyAlignment="1">
      <alignment wrapText="1"/>
    </xf>
    <xf numFmtId="176" fontId="8" fillId="0" borderId="62" xfId="0" applyNumberFormat="1" applyFont="1" applyBorder="1" applyAlignment="1">
      <alignment wrapText="1"/>
    </xf>
    <xf numFmtId="0" fontId="8" fillId="0" borderId="62" xfId="0" applyFont="1" applyBorder="1" applyAlignment="1">
      <alignment horizontal="center" wrapText="1"/>
    </xf>
    <xf numFmtId="0" fontId="10" fillId="0" borderId="62" xfId="0" applyFont="1" applyBorder="1" applyAlignment="1">
      <alignment horizontal="center" vertical="center" wrapText="1"/>
    </xf>
    <xf numFmtId="0" fontId="10" fillId="2" borderId="62" xfId="0" applyFont="1" applyFill="1" applyBorder="1" applyAlignment="1">
      <alignment horizontal="left" vertical="center" wrapText="1"/>
    </xf>
    <xf numFmtId="0" fontId="10" fillId="2" borderId="62" xfId="0" applyFont="1" applyFill="1" applyBorder="1" applyAlignment="1">
      <alignment vertical="center" wrapText="1"/>
    </xf>
    <xf numFmtId="0" fontId="10" fillId="2" borderId="62" xfId="0" applyFont="1" applyFill="1" applyBorder="1" applyAlignment="1">
      <alignment wrapText="1"/>
    </xf>
    <xf numFmtId="176" fontId="10" fillId="2" borderId="62" xfId="0" applyNumberFormat="1" applyFont="1" applyFill="1" applyBorder="1" applyAlignment="1">
      <alignment wrapText="1"/>
    </xf>
    <xf numFmtId="0" fontId="10" fillId="2" borderId="62" xfId="0" applyFont="1" applyFill="1" applyBorder="1" applyAlignment="1">
      <alignment horizontal="center" wrapText="1"/>
    </xf>
    <xf numFmtId="0" fontId="6" fillId="0" borderId="62" xfId="0" applyFont="1" applyBorder="1" applyAlignment="1">
      <alignment horizontal="center" vertical="center"/>
    </xf>
    <xf numFmtId="0" fontId="6" fillId="0" borderId="63" xfId="0" applyFont="1" applyBorder="1" applyAlignment="1">
      <alignment horizontal="left" vertical="center" wrapText="1"/>
    </xf>
    <xf numFmtId="0" fontId="6" fillId="0" borderId="62" xfId="0" applyFont="1" applyBorder="1" applyAlignment="1">
      <alignment vertical="center" wrapText="1"/>
    </xf>
    <xf numFmtId="176" fontId="6" fillId="16" borderId="62" xfId="0" applyNumberFormat="1" applyFont="1" applyFill="1" applyBorder="1" applyAlignment="1">
      <alignment horizontal="right" vertical="center"/>
    </xf>
    <xf numFmtId="177" fontId="6" fillId="16" borderId="62" xfId="0" applyNumberFormat="1" applyFont="1" applyFill="1" applyBorder="1" applyAlignment="1">
      <alignment horizontal="right" vertical="center"/>
    </xf>
    <xf numFmtId="0" fontId="6" fillId="16" borderId="62" xfId="0" applyFont="1" applyFill="1" applyBorder="1" applyAlignment="1">
      <alignment horizontal="center" vertical="center"/>
    </xf>
    <xf numFmtId="0" fontId="6" fillId="0" borderId="64" xfId="0" applyFont="1" applyBorder="1" applyAlignment="1">
      <alignment horizontal="left" vertical="center" wrapText="1"/>
    </xf>
    <xf numFmtId="0" fontId="11" fillId="2" borderId="62" xfId="0" applyFont="1" applyFill="1" applyBorder="1" applyAlignment="1">
      <alignment horizontal="left" vertical="center" wrapText="1"/>
    </xf>
    <xf numFmtId="0" fontId="6" fillId="2" borderId="62" xfId="0" applyFont="1" applyFill="1" applyBorder="1" applyAlignment="1">
      <alignment vertical="center" wrapText="1"/>
    </xf>
    <xf numFmtId="176" fontId="6" fillId="2" borderId="62" xfId="0" applyNumberFormat="1" applyFont="1" applyFill="1" applyBorder="1" applyAlignment="1">
      <alignment horizontal="right" vertical="center"/>
    </xf>
    <xf numFmtId="177" fontId="6" fillId="2" borderId="62" xfId="0" applyNumberFormat="1" applyFont="1" applyFill="1" applyBorder="1" applyAlignment="1">
      <alignment horizontal="right"/>
    </xf>
    <xf numFmtId="0" fontId="6" fillId="2" borderId="62" xfId="0" applyFont="1" applyFill="1" applyBorder="1" applyAlignment="1">
      <alignment horizontal="center"/>
    </xf>
    <xf numFmtId="0" fontId="11" fillId="0" borderId="63" xfId="0" applyFont="1" applyBorder="1" applyAlignment="1">
      <alignment horizontal="left" vertical="center" wrapText="1"/>
    </xf>
    <xf numFmtId="0" fontId="0" fillId="0" borderId="62" xfId="0" applyBorder="1" applyAlignment="1">
      <alignment horizontal="left" vertical="center" wrapText="1"/>
    </xf>
    <xf numFmtId="176" fontId="0" fillId="0" borderId="62" xfId="0" applyNumberFormat="1" applyBorder="1" applyAlignment="1">
      <alignment horizontal="right" vertical="center"/>
    </xf>
    <xf numFmtId="177" fontId="0" fillId="0" borderId="62" xfId="0" applyNumberFormat="1" applyBorder="1" applyAlignment="1">
      <alignment horizontal="right" vertical="center"/>
    </xf>
    <xf numFmtId="0" fontId="6" fillId="7" borderId="62" xfId="0" applyFont="1" applyFill="1" applyBorder="1" applyAlignment="1">
      <alignment horizontal="center" vertical="center"/>
    </xf>
    <xf numFmtId="0" fontId="11" fillId="0" borderId="64" xfId="0" applyFont="1" applyBorder="1" applyAlignment="1">
      <alignment horizontal="left" vertical="center" wrapText="1"/>
    </xf>
    <xf numFmtId="0" fontId="6" fillId="0" borderId="63" xfId="0" applyFont="1" applyBorder="1" applyAlignment="1">
      <alignment vertical="center" wrapText="1"/>
    </xf>
    <xf numFmtId="0" fontId="6" fillId="0" borderId="65" xfId="0" applyFont="1" applyBorder="1" applyAlignment="1">
      <alignment vertical="center" wrapText="1"/>
    </xf>
    <xf numFmtId="0" fontId="6" fillId="0" borderId="62" xfId="0" applyFont="1" applyBorder="1" applyAlignment="1">
      <alignment horizontal="left" vertical="center" wrapText="1"/>
    </xf>
    <xf numFmtId="176" fontId="6" fillId="17" borderId="62" xfId="0" applyNumberFormat="1" applyFont="1" applyFill="1" applyBorder="1" applyAlignment="1">
      <alignment horizontal="right" vertical="center"/>
    </xf>
    <xf numFmtId="177" fontId="6" fillId="0" borderId="62" xfId="0" applyNumberFormat="1" applyFont="1" applyBorder="1" applyAlignment="1">
      <alignment horizontal="right" vertical="center"/>
    </xf>
    <xf numFmtId="0" fontId="6" fillId="0" borderId="66" xfId="0" applyFont="1" applyBorder="1" applyAlignment="1">
      <alignment horizontal="center" vertical="center"/>
    </xf>
    <xf numFmtId="0" fontId="12" fillId="0" borderId="63" xfId="0" applyFont="1" applyBorder="1" applyAlignment="1">
      <alignment horizontal="left" vertical="center" wrapText="1"/>
    </xf>
    <xf numFmtId="0" fontId="11" fillId="0" borderId="61" xfId="0" applyFont="1" applyBorder="1" applyAlignment="1">
      <alignment horizontal="left" vertical="center" wrapText="1"/>
    </xf>
    <xf numFmtId="0" fontId="12" fillId="0" borderId="65" xfId="0" applyFont="1" applyBorder="1" applyAlignment="1">
      <alignment horizontal="left" vertical="center" wrapText="1"/>
    </xf>
    <xf numFmtId="0" fontId="11" fillId="0" borderId="67" xfId="0" applyFont="1" applyBorder="1" applyAlignment="1">
      <alignment horizontal="left" vertical="center" wrapText="1"/>
    </xf>
    <xf numFmtId="0" fontId="11" fillId="0" borderId="65" xfId="0" applyFont="1" applyBorder="1" applyAlignment="1">
      <alignment horizontal="left" vertical="center" wrapText="1"/>
    </xf>
    <xf numFmtId="176" fontId="6" fillId="17" borderId="62" xfId="0" applyNumberFormat="1" applyFont="1" applyFill="1" applyBorder="1" applyAlignment="1">
      <alignment horizontal="center" vertical="center"/>
    </xf>
    <xf numFmtId="178" fontId="6" fillId="0" borderId="62" xfId="0" applyNumberFormat="1" applyFont="1" applyBorder="1" applyAlignment="1">
      <alignment horizontal="right" vertical="center"/>
    </xf>
    <xf numFmtId="0" fontId="12" fillId="0" borderId="64" xfId="0" applyFont="1" applyBorder="1" applyAlignment="1">
      <alignment horizontal="left" vertical="center" wrapText="1"/>
    </xf>
    <xf numFmtId="0" fontId="11" fillId="0" borderId="68" xfId="0" applyFont="1" applyBorder="1" applyAlignment="1">
      <alignment horizontal="left" vertical="center" wrapText="1"/>
    </xf>
    <xf numFmtId="0" fontId="8" fillId="0" borderId="49" xfId="0" applyFont="1" applyBorder="1"/>
    <xf numFmtId="0" fontId="8" fillId="0" borderId="69" xfId="0" applyFont="1" applyBorder="1"/>
    <xf numFmtId="0" fontId="8" fillId="0" borderId="67" xfId="0" applyFont="1" applyBorder="1"/>
    <xf numFmtId="0" fontId="8" fillId="0" borderId="61" xfId="0" applyFont="1" applyBorder="1"/>
    <xf numFmtId="0" fontId="6" fillId="0" borderId="0" xfId="0" applyFont="1" applyAlignment="1">
      <alignment horizontal="left"/>
    </xf>
    <xf numFmtId="0" fontId="6" fillId="0" borderId="62" xfId="0" applyFont="1" applyBorder="1" applyAlignment="1">
      <alignment horizontal="center"/>
    </xf>
    <xf numFmtId="0" fontId="8" fillId="0" borderId="66" xfId="0" applyFont="1" applyBorder="1" applyAlignment="1">
      <alignment horizontal="center" wrapText="1"/>
    </xf>
    <xf numFmtId="0" fontId="8" fillId="0" borderId="70" xfId="0" applyFont="1" applyBorder="1" applyAlignment="1">
      <alignment horizontal="center" wrapText="1"/>
    </xf>
    <xf numFmtId="0" fontId="8" fillId="0" borderId="71" xfId="0" applyFont="1" applyBorder="1" applyAlignment="1">
      <alignment horizontal="center" wrapText="1"/>
    </xf>
    <xf numFmtId="0" fontId="8" fillId="0" borderId="14" xfId="0" applyFont="1" applyBorder="1" applyAlignment="1">
      <alignment horizontal="center" wrapText="1"/>
    </xf>
    <xf numFmtId="0" fontId="8" fillId="0" borderId="72" xfId="0" applyFont="1" applyBorder="1" applyAlignment="1">
      <alignment horizontal="center" wrapText="1"/>
    </xf>
    <xf numFmtId="0" fontId="8" fillId="0" borderId="15" xfId="0" applyFont="1" applyBorder="1" applyAlignment="1">
      <alignment wrapText="1"/>
    </xf>
    <xf numFmtId="0" fontId="10" fillId="2" borderId="66" xfId="0" applyFont="1" applyFill="1" applyBorder="1" applyAlignment="1">
      <alignment horizontal="center" wrapText="1"/>
    </xf>
    <xf numFmtId="0" fontId="10" fillId="2" borderId="70" xfId="0" applyFont="1" applyFill="1" applyBorder="1" applyAlignment="1">
      <alignment horizontal="center" wrapText="1"/>
    </xf>
    <xf numFmtId="0" fontId="10" fillId="2" borderId="71" xfId="0" applyFont="1" applyFill="1" applyBorder="1" applyAlignment="1">
      <alignment horizontal="center" wrapText="1"/>
    </xf>
    <xf numFmtId="0" fontId="10" fillId="2" borderId="71" xfId="0" applyFont="1" applyFill="1" applyBorder="1" applyAlignment="1">
      <alignment horizontal="center" vertical="center" wrapText="1"/>
    </xf>
    <xf numFmtId="0" fontId="10" fillId="2" borderId="66" xfId="0" applyFont="1" applyFill="1" applyBorder="1" applyAlignment="1">
      <alignment wrapText="1"/>
    </xf>
    <xf numFmtId="0" fontId="6" fillId="16" borderId="66" xfId="0" applyFont="1" applyFill="1" applyBorder="1" applyAlignment="1">
      <alignment horizontal="center" vertical="center"/>
    </xf>
    <xf numFmtId="0" fontId="6" fillId="16" borderId="70" xfId="0" applyFont="1" applyFill="1" applyBorder="1" applyAlignment="1">
      <alignment horizontal="center" vertical="center"/>
    </xf>
    <xf numFmtId="0" fontId="6" fillId="16" borderId="71" xfId="0" applyFont="1" applyFill="1" applyBorder="1" applyAlignment="1">
      <alignment horizontal="center" vertical="center"/>
    </xf>
    <xf numFmtId="0" fontId="6" fillId="16" borderId="62" xfId="0" applyFont="1" applyFill="1" applyBorder="1" applyAlignment="1">
      <alignment horizontal="right"/>
    </xf>
    <xf numFmtId="0" fontId="6" fillId="0" borderId="73" xfId="0" applyFont="1" applyBorder="1" applyAlignment="1">
      <alignment horizontal="right" vertical="center"/>
    </xf>
    <xf numFmtId="0" fontId="6" fillId="0" borderId="67" xfId="0" applyFont="1" applyBorder="1" applyAlignment="1">
      <alignment horizontal="right" vertical="center"/>
    </xf>
    <xf numFmtId="0" fontId="6" fillId="16" borderId="74" xfId="0" applyFont="1" applyFill="1" applyBorder="1" applyAlignment="1">
      <alignment horizontal="right" vertical="center"/>
    </xf>
    <xf numFmtId="0" fontId="6" fillId="2" borderId="66" xfId="0" applyFont="1" applyFill="1" applyBorder="1" applyAlignment="1">
      <alignment horizontal="center"/>
    </xf>
    <xf numFmtId="0" fontId="6" fillId="2" borderId="70" xfId="0" applyFont="1" applyFill="1" applyBorder="1" applyAlignment="1">
      <alignment horizontal="center"/>
    </xf>
    <xf numFmtId="0" fontId="6" fillId="2" borderId="71" xfId="0" applyFont="1" applyFill="1" applyBorder="1" applyAlignment="1">
      <alignment horizontal="center"/>
    </xf>
    <xf numFmtId="0" fontId="0" fillId="2" borderId="62" xfId="0" applyFill="1" applyBorder="1" applyAlignment="1">
      <alignment horizontal="right" vertical="center"/>
    </xf>
    <xf numFmtId="0" fontId="6" fillId="2" borderId="75" xfId="0" applyFont="1" applyFill="1" applyBorder="1" applyAlignment="1">
      <alignment horizontal="right"/>
    </xf>
    <xf numFmtId="0" fontId="0" fillId="2" borderId="76" xfId="0" applyFill="1" applyBorder="1"/>
    <xf numFmtId="0" fontId="6" fillId="2" borderId="77" xfId="0" applyFont="1" applyFill="1" applyBorder="1" applyAlignment="1">
      <alignment horizontal="left" vertical="center"/>
    </xf>
    <xf numFmtId="0" fontId="6" fillId="7" borderId="66" xfId="0" applyFont="1" applyFill="1" applyBorder="1" applyAlignment="1">
      <alignment horizontal="center" vertical="center"/>
    </xf>
    <xf numFmtId="0" fontId="6" fillId="7" borderId="70" xfId="0" applyFont="1" applyFill="1" applyBorder="1" applyAlignment="1">
      <alignment horizontal="center" vertical="center"/>
    </xf>
    <xf numFmtId="0" fontId="6" fillId="7" borderId="71" xfId="0" applyFont="1" applyFill="1" applyBorder="1" applyAlignment="1">
      <alignment horizontal="center" vertical="center"/>
    </xf>
    <xf numFmtId="0" fontId="0" fillId="0" borderId="62" xfId="0" applyBorder="1" applyAlignment="1">
      <alignment horizontal="right" vertical="center"/>
    </xf>
    <xf numFmtId="0" fontId="6" fillId="0" borderId="75" xfId="0" applyFont="1" applyBorder="1" applyAlignment="1">
      <alignment horizontal="right"/>
    </xf>
    <xf numFmtId="0" fontId="0" fillId="0" borderId="76" xfId="0" applyBorder="1"/>
    <xf numFmtId="0" fontId="6" fillId="0" borderId="77" xfId="0" applyFont="1" applyBorder="1" applyAlignment="1">
      <alignment horizontal="left" vertical="center"/>
    </xf>
    <xf numFmtId="0" fontId="6" fillId="0" borderId="78" xfId="0" applyFont="1" applyBorder="1" applyAlignment="1">
      <alignment horizontal="right"/>
    </xf>
    <xf numFmtId="0" fontId="0" fillId="0" borderId="79" xfId="0" applyBorder="1"/>
    <xf numFmtId="0" fontId="6" fillId="0" borderId="80" xfId="0" applyFont="1" applyBorder="1" applyAlignment="1">
      <alignment horizontal="right" vertical="center"/>
    </xf>
    <xf numFmtId="0" fontId="6" fillId="0" borderId="70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6" fillId="0" borderId="62" xfId="0" applyFont="1" applyBorder="1" applyAlignment="1">
      <alignment horizontal="right" vertical="center"/>
    </xf>
    <xf numFmtId="0" fontId="6" fillId="0" borderId="63" xfId="0" applyFont="1" applyBorder="1" applyAlignment="1">
      <alignment horizontal="right" vertical="center"/>
    </xf>
    <xf numFmtId="0" fontId="6" fillId="0" borderId="66" xfId="0" applyFont="1" applyBorder="1" applyAlignment="1">
      <alignment horizontal="left" vertical="center"/>
    </xf>
    <xf numFmtId="0" fontId="6" fillId="0" borderId="65" xfId="0" applyFont="1" applyBorder="1" applyAlignment="1">
      <alignment horizontal="right" vertical="center"/>
    </xf>
    <xf numFmtId="0" fontId="6" fillId="0" borderId="66" xfId="0" applyFont="1" applyBorder="1" applyAlignment="1">
      <alignment horizontal="right" vertical="center"/>
    </xf>
    <xf numFmtId="0" fontId="6" fillId="0" borderId="64" xfId="0" applyFont="1" applyBorder="1" applyAlignment="1">
      <alignment horizontal="right" vertical="center"/>
    </xf>
    <xf numFmtId="0" fontId="0" fillId="0" borderId="81" xfId="0" applyBorder="1" applyAlignment="1">
      <alignment horizontal="center"/>
    </xf>
    <xf numFmtId="0" fontId="0" fillId="0" borderId="82" xfId="0" applyBorder="1" applyAlignment="1">
      <alignment horizontal="center"/>
    </xf>
    <xf numFmtId="0" fontId="0" fillId="0" borderId="30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83" xfId="0" applyBorder="1" applyAlignment="1">
      <alignment horizontal="center"/>
    </xf>
    <xf numFmtId="0" fontId="0" fillId="0" borderId="84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18" borderId="0" xfId="0" applyFill="1"/>
    <xf numFmtId="0" fontId="0" fillId="0" borderId="30" xfId="0" applyBorder="1"/>
    <xf numFmtId="0" fontId="13" fillId="0" borderId="30" xfId="0" applyFont="1" applyBorder="1"/>
    <xf numFmtId="0" fontId="13" fillId="0" borderId="1" xfId="0" applyFont="1" applyBorder="1"/>
    <xf numFmtId="177" fontId="0" fillId="0" borderId="81" xfId="0" applyNumberFormat="1" applyBorder="1" applyAlignment="1">
      <alignment horizontal="center"/>
    </xf>
    <xf numFmtId="177" fontId="0" fillId="0" borderId="82" xfId="0" applyNumberFormat="1" applyBorder="1" applyAlignment="1">
      <alignment horizontal="center"/>
    </xf>
    <xf numFmtId="177" fontId="0" fillId="0" borderId="11" xfId="0" applyNumberFormat="1" applyBorder="1" applyAlignment="1">
      <alignment horizontal="center"/>
    </xf>
    <xf numFmtId="0" fontId="0" fillId="0" borderId="85" xfId="0" applyBorder="1"/>
    <xf numFmtId="0" fontId="0" fillId="0" borderId="86" xfId="0" applyBorder="1"/>
    <xf numFmtId="0" fontId="0" fillId="0" borderId="60" xfId="0" applyBorder="1"/>
    <xf numFmtId="0" fontId="6" fillId="0" borderId="87" xfId="0" applyFont="1" applyBorder="1"/>
    <xf numFmtId="0" fontId="6" fillId="0" borderId="88" xfId="0" applyFont="1" applyBorder="1"/>
    <xf numFmtId="0" fontId="6" fillId="0" borderId="15" xfId="0" applyFont="1" applyBorder="1"/>
    <xf numFmtId="0" fontId="6" fillId="0" borderId="30" xfId="0" applyFont="1" applyBorder="1" applyAlignment="1">
      <alignment wrapText="1"/>
    </xf>
    <xf numFmtId="0" fontId="6" fillId="0" borderId="1" xfId="0" applyFont="1" applyBorder="1" applyAlignment="1">
      <alignment wrapText="1"/>
    </xf>
    <xf numFmtId="0" fontId="6" fillId="0" borderId="85" xfId="0" applyFont="1" applyBorder="1"/>
    <xf numFmtId="0" fontId="6" fillId="0" borderId="85" xfId="0" applyFont="1" applyBorder="1" applyAlignment="1">
      <alignment wrapText="1"/>
    </xf>
    <xf numFmtId="0" fontId="6" fillId="0" borderId="15" xfId="0" applyFont="1" applyBorder="1" applyAlignment="1">
      <alignment wrapText="1"/>
    </xf>
    <xf numFmtId="0" fontId="8" fillId="0" borderId="30" xfId="0" applyFont="1" applyBorder="1" applyAlignment="1">
      <alignment horizontal="center" wrapText="1"/>
    </xf>
    <xf numFmtId="0" fontId="8" fillId="0" borderId="1" xfId="0" applyFont="1" applyBorder="1" applyAlignment="1">
      <alignment horizontal="center" wrapText="1"/>
    </xf>
    <xf numFmtId="0" fontId="8" fillId="19" borderId="89" xfId="0" applyFont="1" applyFill="1" applyBorder="1" applyAlignment="1">
      <alignment wrapText="1"/>
    </xf>
    <xf numFmtId="0" fontId="8" fillId="19" borderId="65" xfId="0" applyFont="1" applyFill="1" applyBorder="1" applyAlignment="1">
      <alignment wrapText="1"/>
    </xf>
    <xf numFmtId="0" fontId="8" fillId="20" borderId="65" xfId="0" applyFont="1" applyFill="1" applyBorder="1" applyAlignment="1">
      <alignment wrapText="1"/>
    </xf>
    <xf numFmtId="0" fontId="8" fillId="21" borderId="65" xfId="0" applyFont="1" applyFill="1" applyBorder="1" applyAlignment="1">
      <alignment wrapText="1"/>
    </xf>
    <xf numFmtId="0" fontId="8" fillId="22" borderId="65" xfId="0" applyFont="1" applyFill="1" applyBorder="1" applyAlignment="1">
      <alignment wrapText="1"/>
    </xf>
    <xf numFmtId="0" fontId="8" fillId="23" borderId="65" xfId="0" applyFont="1" applyFill="1" applyBorder="1" applyAlignment="1">
      <alignment wrapText="1"/>
    </xf>
    <xf numFmtId="0" fontId="8" fillId="2" borderId="90" xfId="0" applyFont="1" applyFill="1" applyBorder="1" applyAlignment="1">
      <alignment wrapText="1"/>
    </xf>
    <xf numFmtId="0" fontId="8" fillId="2" borderId="91" xfId="0" applyFont="1" applyFill="1" applyBorder="1" applyAlignment="1">
      <alignment wrapText="1"/>
    </xf>
    <xf numFmtId="0" fontId="0" fillId="18" borderId="18" xfId="0" applyFill="1" applyBorder="1" applyAlignment="1">
      <alignment horizontal="center"/>
    </xf>
    <xf numFmtId="0" fontId="0" fillId="18" borderId="0" xfId="0" applyFill="1" applyAlignment="1">
      <alignment horizontal="center"/>
    </xf>
    <xf numFmtId="0" fontId="6" fillId="0" borderId="92" xfId="0" applyFont="1" applyBorder="1" applyAlignment="1">
      <alignment horizontal="center"/>
    </xf>
    <xf numFmtId="0" fontId="6" fillId="0" borderId="93" xfId="0" applyFont="1" applyBorder="1" applyAlignment="1">
      <alignment horizontal="center"/>
    </xf>
    <xf numFmtId="0" fontId="6" fillId="0" borderId="94" xfId="0" applyFont="1" applyBorder="1" applyAlignment="1">
      <alignment horizontal="center"/>
    </xf>
    <xf numFmtId="0" fontId="6" fillId="0" borderId="95" xfId="0" applyFont="1" applyBorder="1" applyAlignment="1">
      <alignment horizontal="center"/>
    </xf>
    <xf numFmtId="0" fontId="6" fillId="0" borderId="96" xfId="0" applyFont="1" applyBorder="1" applyAlignment="1">
      <alignment horizontal="center"/>
    </xf>
    <xf numFmtId="0" fontId="6" fillId="0" borderId="97" xfId="0" applyFont="1" applyBorder="1" applyAlignment="1">
      <alignment horizontal="center"/>
    </xf>
    <xf numFmtId="0" fontId="0" fillId="0" borderId="92" xfId="0" applyBorder="1" applyAlignment="1">
      <alignment horizontal="center" vertical="center"/>
    </xf>
    <xf numFmtId="0" fontId="0" fillId="0" borderId="93" xfId="0" applyBorder="1" applyAlignment="1">
      <alignment horizontal="center" vertical="center"/>
    </xf>
    <xf numFmtId="0" fontId="0" fillId="0" borderId="96" xfId="0" applyBorder="1" applyAlignment="1">
      <alignment horizontal="center" vertical="center"/>
    </xf>
    <xf numFmtId="0" fontId="0" fillId="0" borderId="97" xfId="0" applyBorder="1" applyAlignment="1">
      <alignment horizontal="center" vertical="center"/>
    </xf>
    <xf numFmtId="0" fontId="6" fillId="0" borderId="92" xfId="0" applyFont="1" applyBorder="1" applyAlignment="1">
      <alignment horizontal="center" vertical="center"/>
    </xf>
    <xf numFmtId="0" fontId="6" fillId="0" borderId="93" xfId="0" applyFont="1" applyBorder="1" applyAlignment="1">
      <alignment horizontal="center" vertical="center"/>
    </xf>
    <xf numFmtId="0" fontId="6" fillId="0" borderId="87" xfId="0" applyFont="1" applyBorder="1" applyAlignment="1">
      <alignment horizontal="center" vertical="center"/>
    </xf>
    <xf numFmtId="0" fontId="6" fillId="0" borderId="88" xfId="0" applyFont="1" applyBorder="1" applyAlignment="1">
      <alignment horizontal="center" vertical="center"/>
    </xf>
    <xf numFmtId="0" fontId="6" fillId="0" borderId="98" xfId="0" applyFont="1" applyBorder="1" applyAlignment="1">
      <alignment horizontal="center" vertical="center"/>
    </xf>
    <xf numFmtId="0" fontId="6" fillId="0" borderId="94" xfId="0" applyFont="1" applyBorder="1" applyAlignment="1">
      <alignment horizontal="center" vertical="center"/>
    </xf>
    <xf numFmtId="0" fontId="6" fillId="0" borderId="95" xfId="0" applyFont="1" applyBorder="1" applyAlignment="1">
      <alignment horizontal="center" vertical="center"/>
    </xf>
    <xf numFmtId="0" fontId="8" fillId="24" borderId="65" xfId="0" applyFont="1" applyFill="1" applyBorder="1" applyAlignment="1">
      <alignment wrapText="1"/>
    </xf>
    <xf numFmtId="0" fontId="0" fillId="0" borderId="46" xfId="0" applyBorder="1" applyAlignment="1">
      <alignment horizontal="center"/>
    </xf>
    <xf numFmtId="0" fontId="0" fillId="0" borderId="85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18" borderId="43" xfId="0" applyFill="1" applyBorder="1"/>
    <xf numFmtId="0" fontId="0" fillId="0" borderId="87" xfId="0" applyBorder="1"/>
    <xf numFmtId="0" fontId="0" fillId="0" borderId="88" xfId="0" applyBorder="1"/>
    <xf numFmtId="177" fontId="0" fillId="0" borderId="30" xfId="0" applyNumberFormat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0" fontId="6" fillId="0" borderId="46" xfId="0" applyFont="1" applyBorder="1" applyAlignment="1">
      <alignment wrapText="1"/>
    </xf>
    <xf numFmtId="0" fontId="6" fillId="0" borderId="48" xfId="0" applyFont="1" applyBorder="1"/>
    <xf numFmtId="0" fontId="6" fillId="0" borderId="48" xfId="0" applyFont="1" applyBorder="1" applyAlignment="1">
      <alignment wrapText="1"/>
    </xf>
    <xf numFmtId="0" fontId="8" fillId="0" borderId="46" xfId="0" applyFont="1" applyBorder="1" applyAlignment="1">
      <alignment horizontal="center" wrapText="1"/>
    </xf>
    <xf numFmtId="0" fontId="8" fillId="21" borderId="99" xfId="0" applyFont="1" applyFill="1" applyBorder="1" applyAlignment="1">
      <alignment wrapText="1"/>
    </xf>
    <xf numFmtId="0" fontId="8" fillId="2" borderId="100" xfId="0" applyFont="1" applyFill="1" applyBorder="1" applyAlignment="1">
      <alignment wrapText="1"/>
    </xf>
    <xf numFmtId="0" fontId="8" fillId="2" borderId="101" xfId="0" applyFont="1" applyFill="1" applyBorder="1" applyAlignment="1">
      <alignment wrapText="1"/>
    </xf>
    <xf numFmtId="0" fontId="0" fillId="18" borderId="43" xfId="0" applyFill="1" applyBorder="1" applyAlignment="1">
      <alignment horizontal="center"/>
    </xf>
    <xf numFmtId="0" fontId="6" fillId="0" borderId="102" xfId="0" applyFont="1" applyBorder="1" applyAlignment="1">
      <alignment horizontal="center"/>
    </xf>
    <xf numFmtId="0" fontId="6" fillId="0" borderId="103" xfId="0" applyFont="1" applyBorder="1" applyAlignment="1">
      <alignment horizontal="center"/>
    </xf>
    <xf numFmtId="0" fontId="6" fillId="0" borderId="104" xfId="0" applyFont="1" applyBorder="1" applyAlignment="1">
      <alignment horizontal="center"/>
    </xf>
    <xf numFmtId="0" fontId="0" fillId="0" borderId="102" xfId="0" applyBorder="1" applyAlignment="1">
      <alignment horizontal="center" vertical="center"/>
    </xf>
    <xf numFmtId="0" fontId="0" fillId="0" borderId="104" xfId="0" applyBorder="1" applyAlignment="1">
      <alignment horizontal="center" vertical="center"/>
    </xf>
    <xf numFmtId="0" fontId="6" fillId="0" borderId="102" xfId="0" applyFont="1" applyBorder="1" applyAlignment="1">
      <alignment horizontal="center" vertical="center"/>
    </xf>
    <xf numFmtId="0" fontId="6" fillId="0" borderId="105" xfId="0" applyFont="1" applyBorder="1" applyAlignment="1">
      <alignment horizontal="center" vertical="center"/>
    </xf>
    <xf numFmtId="0" fontId="6" fillId="0" borderId="103" xfId="0" applyFont="1" applyBorder="1" applyAlignment="1">
      <alignment horizontal="center" vertical="center"/>
    </xf>
    <xf numFmtId="2" fontId="6" fillId="0" borderId="0" xfId="0" applyNumberFormat="1" applyFont="1" applyAlignment="1">
      <alignment horizontal="center" wrapText="1"/>
    </xf>
    <xf numFmtId="0" fontId="8" fillId="0" borderId="14" xfId="0" applyFont="1" applyBorder="1" applyAlignment="1">
      <alignment wrapText="1"/>
    </xf>
    <xf numFmtId="2" fontId="8" fillId="0" borderId="15" xfId="0" applyNumberFormat="1" applyFont="1" applyBorder="1" applyAlignment="1">
      <alignment horizontal="center" wrapText="1"/>
    </xf>
    <xf numFmtId="0" fontId="8" fillId="2" borderId="106" xfId="0" applyFont="1" applyFill="1" applyBorder="1" applyAlignment="1">
      <alignment wrapText="1"/>
    </xf>
    <xf numFmtId="0" fontId="8" fillId="2" borderId="107" xfId="0" applyFont="1" applyFill="1" applyBorder="1" applyAlignment="1">
      <alignment wrapText="1"/>
    </xf>
    <xf numFmtId="2" fontId="8" fillId="2" borderId="107" xfId="0" applyNumberFormat="1" applyFont="1" applyFill="1" applyBorder="1" applyAlignment="1">
      <alignment horizontal="center" wrapText="1"/>
    </xf>
    <xf numFmtId="0" fontId="6" fillId="0" borderId="43" xfId="0" applyFont="1" applyBorder="1" applyAlignment="1">
      <alignment horizontal="right" vertical="center"/>
    </xf>
    <xf numFmtId="0" fontId="6" fillId="0" borderId="25" xfId="0" applyFont="1" applyBorder="1" applyAlignment="1">
      <alignment horizontal="right" vertical="center"/>
    </xf>
    <xf numFmtId="2" fontId="14" fillId="0" borderId="108" xfId="0" applyNumberFormat="1" applyFont="1" applyBorder="1" applyAlignment="1">
      <alignment horizontal="center"/>
    </xf>
    <xf numFmtId="0" fontId="6" fillId="0" borderId="109" xfId="0" applyFont="1" applyBorder="1" applyAlignment="1">
      <alignment vertical="center"/>
    </xf>
    <xf numFmtId="0" fontId="6" fillId="0" borderId="110" xfId="0" applyFont="1" applyBorder="1" applyAlignment="1">
      <alignment vertical="center"/>
    </xf>
    <xf numFmtId="2" fontId="6" fillId="0" borderId="110" xfId="0" applyNumberFormat="1" applyFont="1" applyBorder="1" applyAlignment="1">
      <alignment horizontal="center" vertical="center"/>
    </xf>
    <xf numFmtId="0" fontId="6" fillId="0" borderId="111" xfId="0" applyFont="1" applyBorder="1" applyAlignment="1">
      <alignment vertical="center"/>
    </xf>
    <xf numFmtId="0" fontId="6" fillId="0" borderId="112" xfId="0" applyFont="1" applyBorder="1" applyAlignment="1">
      <alignment vertical="center"/>
    </xf>
    <xf numFmtId="2" fontId="6" fillId="0" borderId="112" xfId="0" applyNumberFormat="1" applyFont="1" applyBorder="1" applyAlignment="1">
      <alignment horizontal="center" vertical="center"/>
    </xf>
    <xf numFmtId="2" fontId="0" fillId="0" borderId="110" xfId="0" applyNumberFormat="1" applyBorder="1" applyAlignment="1">
      <alignment horizontal="center" vertical="center"/>
    </xf>
    <xf numFmtId="2" fontId="0" fillId="0" borderId="112" xfId="0" applyNumberFormat="1" applyBorder="1" applyAlignment="1">
      <alignment horizontal="center" vertical="center"/>
    </xf>
    <xf numFmtId="0" fontId="6" fillId="0" borderId="0" xfId="0" applyFont="1" applyAlignment="1">
      <alignment horizontal="center" wrapText="1"/>
    </xf>
    <xf numFmtId="0" fontId="8" fillId="0" borderId="15" xfId="0" applyFont="1" applyBorder="1" applyAlignment="1">
      <alignment horizontal="center" wrapText="1"/>
    </xf>
    <xf numFmtId="0" fontId="8" fillId="0" borderId="88" xfId="0" applyFont="1" applyBorder="1" applyAlignment="1">
      <alignment horizontal="center" wrapText="1"/>
    </xf>
    <xf numFmtId="0" fontId="8" fillId="2" borderId="107" xfId="0" applyFont="1" applyFill="1" applyBorder="1" applyAlignment="1">
      <alignment horizontal="center" wrapText="1"/>
    </xf>
    <xf numFmtId="0" fontId="8" fillId="2" borderId="113" xfId="0" applyFont="1" applyFill="1" applyBorder="1" applyAlignment="1">
      <alignment horizontal="center" wrapText="1"/>
    </xf>
    <xf numFmtId="0" fontId="14" fillId="0" borderId="108" xfId="0" applyFont="1" applyBorder="1" applyAlignment="1">
      <alignment horizontal="center"/>
    </xf>
    <xf numFmtId="0" fontId="6" fillId="0" borderId="110" xfId="0" applyFont="1" applyBorder="1" applyAlignment="1">
      <alignment horizontal="center" vertical="center"/>
    </xf>
    <xf numFmtId="0" fontId="6" fillId="0" borderId="109" xfId="0" applyFont="1" applyBorder="1" applyAlignment="1">
      <alignment horizontal="center" vertical="center"/>
    </xf>
    <xf numFmtId="0" fontId="6" fillId="0" borderId="112" xfId="0" applyFont="1" applyBorder="1" applyAlignment="1">
      <alignment horizontal="center" vertical="center"/>
    </xf>
    <xf numFmtId="0" fontId="6" fillId="0" borderId="111" xfId="0" applyFont="1" applyBorder="1" applyAlignment="1">
      <alignment horizontal="center" vertical="center"/>
    </xf>
    <xf numFmtId="0" fontId="0" fillId="0" borderId="110" xfId="0" applyBorder="1" applyAlignment="1">
      <alignment horizontal="center" vertical="center"/>
    </xf>
    <xf numFmtId="0" fontId="0" fillId="0" borderId="109" xfId="0" applyBorder="1" applyAlignment="1">
      <alignment horizontal="center" vertical="center"/>
    </xf>
    <xf numFmtId="0" fontId="0" fillId="0" borderId="112" xfId="0" applyBorder="1" applyAlignment="1">
      <alignment horizontal="center" vertical="center"/>
    </xf>
    <xf numFmtId="0" fontId="0" fillId="0" borderId="111" xfId="0" applyBorder="1" applyAlignment="1">
      <alignment horizontal="center" vertical="center"/>
    </xf>
    <xf numFmtId="0" fontId="6" fillId="0" borderId="0" xfId="0" applyFont="1" applyAlignment="1">
      <alignment horizontal="left" vertical="center" wrapText="1"/>
    </xf>
    <xf numFmtId="176" fontId="6" fillId="0" borderId="0" xfId="0" applyNumberFormat="1" applyFont="1" applyAlignment="1">
      <alignment horizontal="right" vertical="center"/>
    </xf>
    <xf numFmtId="177" fontId="6" fillId="0" borderId="0" xfId="0" applyNumberFormat="1" applyFont="1" applyAlignment="1">
      <alignment horizontal="right" vertical="center"/>
    </xf>
    <xf numFmtId="0" fontId="6" fillId="0" borderId="91" xfId="0" applyFont="1" applyBorder="1" applyAlignment="1">
      <alignment horizontal="center" vertical="center"/>
    </xf>
    <xf numFmtId="0" fontId="6" fillId="0" borderId="106" xfId="0" applyFont="1" applyBorder="1" applyAlignment="1">
      <alignment horizontal="left" vertical="center" wrapText="1"/>
    </xf>
    <xf numFmtId="176" fontId="6" fillId="17" borderId="114" xfId="0" applyNumberFormat="1" applyFont="1" applyFill="1" applyBorder="1" applyAlignment="1">
      <alignment horizontal="right"/>
    </xf>
    <xf numFmtId="177" fontId="6" fillId="0" borderId="114" xfId="0" applyNumberFormat="1" applyFont="1" applyBorder="1" applyAlignment="1">
      <alignment horizontal="right"/>
    </xf>
    <xf numFmtId="0" fontId="6" fillId="0" borderId="114" xfId="0" applyFont="1" applyBorder="1" applyAlignment="1">
      <alignment horizontal="center"/>
    </xf>
    <xf numFmtId="176" fontId="6" fillId="0" borderId="0" xfId="0" applyNumberFormat="1" applyFont="1"/>
    <xf numFmtId="0" fontId="6" fillId="0" borderId="0" xfId="0" applyFont="1" applyAlignment="1">
      <alignment horizontal="right"/>
    </xf>
    <xf numFmtId="0" fontId="6" fillId="0" borderId="0" xfId="0" applyFont="1" applyAlignment="1">
      <alignment horizontal="right" vertical="center"/>
    </xf>
    <xf numFmtId="0" fontId="6" fillId="0" borderId="91" xfId="0" applyFont="1" applyBorder="1" applyAlignment="1">
      <alignment horizontal="center"/>
    </xf>
    <xf numFmtId="0" fontId="6" fillId="0" borderId="115" xfId="0" applyFont="1" applyBorder="1" applyAlignment="1">
      <alignment horizontal="right"/>
    </xf>
    <xf numFmtId="0" fontId="6" fillId="0" borderId="107" xfId="0" applyFont="1" applyBorder="1" applyAlignment="1">
      <alignment horizontal="right"/>
    </xf>
    <xf numFmtId="0" fontId="0" fillId="0" borderId="116" xfId="0" applyBorder="1"/>
    <xf numFmtId="0" fontId="6" fillId="0" borderId="106" xfId="0" applyFont="1" applyBorder="1" applyAlignment="1">
      <alignment horizontal="left"/>
    </xf>
    <xf numFmtId="0" fontId="6" fillId="0" borderId="117" xfId="0" applyFont="1" applyBorder="1" applyAlignment="1">
      <alignment horizontal="center"/>
    </xf>
    <xf numFmtId="2" fontId="6" fillId="0" borderId="0" xfId="0" applyNumberFormat="1" applyFont="1" applyAlignment="1">
      <alignment horizontal="center" vertical="center"/>
    </xf>
    <xf numFmtId="0" fontId="6" fillId="0" borderId="115" xfId="0" applyFont="1" applyBorder="1" applyAlignment="1">
      <alignment vertical="center"/>
    </xf>
    <xf numFmtId="2" fontId="14" fillId="0" borderId="115" xfId="0" applyNumberFormat="1" applyFont="1" applyBorder="1" applyAlignment="1">
      <alignment horizontal="center"/>
    </xf>
    <xf numFmtId="2" fontId="6" fillId="0" borderId="0" xfId="0" applyNumberFormat="1" applyFont="1" applyAlignment="1">
      <alignment horizontal="center"/>
    </xf>
    <xf numFmtId="0" fontId="14" fillId="0" borderId="115" xfId="0" applyFont="1" applyBorder="1" applyAlignment="1">
      <alignment horizontal="center"/>
    </xf>
    <xf numFmtId="0" fontId="14" fillId="0" borderId="114" xfId="0" applyFont="1" applyBorder="1" applyAlignment="1">
      <alignment horizontal="center"/>
    </xf>
    <xf numFmtId="176" fontId="6" fillId="0" borderId="0" xfId="0" applyNumberFormat="1" applyFont="1" applyAlignment="1">
      <alignment horizontal="right"/>
    </xf>
    <xf numFmtId="177" fontId="6" fillId="0" borderId="0" xfId="0" applyNumberFormat="1" applyFont="1"/>
    <xf numFmtId="0" fontId="15" fillId="0" borderId="118" xfId="0" applyFont="1" applyBorder="1" applyAlignment="1">
      <alignment horizontal="left" vertical="center" wrapText="1"/>
    </xf>
    <xf numFmtId="0" fontId="15" fillId="0" borderId="64" xfId="0" applyFont="1" applyBorder="1" applyAlignment="1">
      <alignment horizontal="left"/>
    </xf>
    <xf numFmtId="0" fontId="15" fillId="0" borderId="119" xfId="0" applyFont="1" applyBorder="1" applyAlignment="1">
      <alignment horizontal="left"/>
    </xf>
    <xf numFmtId="0" fontId="16" fillId="0" borderId="62" xfId="0" applyFont="1" applyBorder="1" applyAlignment="1">
      <alignment horizontal="left" vertical="center"/>
    </xf>
    <xf numFmtId="0" fontId="6" fillId="16" borderId="62" xfId="0" applyFont="1" applyFill="1" applyBorder="1" applyAlignment="1">
      <alignment horizontal="right" vertical="center"/>
    </xf>
    <xf numFmtId="0" fontId="15" fillId="0" borderId="62" xfId="0" applyFont="1" applyBorder="1" applyAlignment="1">
      <alignment horizontal="left" vertical="center" wrapText="1"/>
    </xf>
    <xf numFmtId="0" fontId="6" fillId="0" borderId="64" xfId="0" applyFont="1" applyBorder="1" applyAlignment="1">
      <alignment vertical="center" wrapText="1"/>
    </xf>
    <xf numFmtId="0" fontId="17" fillId="0" borderId="62" xfId="0" applyFont="1" applyBorder="1" applyAlignment="1">
      <alignment horizontal="left" vertical="center" wrapText="1"/>
    </xf>
    <xf numFmtId="0" fontId="17" fillId="0" borderId="62" xfId="0" applyFont="1" applyBorder="1" applyAlignment="1">
      <alignment vertical="center" wrapText="1"/>
    </xf>
    <xf numFmtId="176" fontId="0" fillId="17" borderId="62" xfId="0" applyNumberFormat="1" applyFill="1" applyBorder="1" applyAlignment="1">
      <alignment horizontal="right" vertical="center"/>
    </xf>
    <xf numFmtId="0" fontId="6" fillId="2" borderId="62" xfId="0" applyFont="1" applyFill="1" applyBorder="1" applyAlignment="1">
      <alignment horizontal="right"/>
    </xf>
    <xf numFmtId="0" fontId="6" fillId="13" borderId="62" xfId="0" applyFont="1" applyFill="1" applyBorder="1" applyAlignment="1">
      <alignment horizontal="left" vertical="center" wrapText="1"/>
    </xf>
    <xf numFmtId="0" fontId="6" fillId="0" borderId="120" xfId="0" applyFont="1" applyBorder="1" applyAlignment="1">
      <alignment horizontal="right" vertical="center"/>
    </xf>
    <xf numFmtId="0" fontId="6" fillId="0" borderId="121" xfId="0" applyFont="1" applyBorder="1" applyAlignment="1">
      <alignment horizontal="right" vertical="center"/>
    </xf>
    <xf numFmtId="0" fontId="6" fillId="16" borderId="122" xfId="0" applyFont="1" applyFill="1" applyBorder="1" applyAlignment="1">
      <alignment horizontal="right" vertical="center"/>
    </xf>
    <xf numFmtId="0" fontId="0" fillId="18" borderId="123" xfId="0" applyFill="1" applyBorder="1" applyAlignment="1">
      <alignment horizontal="center"/>
    </xf>
    <xf numFmtId="0" fontId="0" fillId="18" borderId="124" xfId="0" applyFill="1" applyBorder="1" applyAlignment="1">
      <alignment horizontal="center"/>
    </xf>
    <xf numFmtId="0" fontId="6" fillId="0" borderId="77" xfId="0" applyFont="1" applyBorder="1" applyAlignment="1">
      <alignment horizontal="left"/>
    </xf>
    <xf numFmtId="0" fontId="6" fillId="0" borderId="80" xfId="0" applyFont="1" applyBorder="1" applyAlignment="1">
      <alignment horizontal="right"/>
    </xf>
    <xf numFmtId="0" fontId="6" fillId="0" borderId="77" xfId="0" applyFont="1" applyBorder="1" applyAlignment="1">
      <alignment horizontal="right" vertical="center"/>
    </xf>
    <xf numFmtId="0" fontId="6" fillId="2" borderId="120" xfId="0" applyFont="1" applyFill="1" applyBorder="1" applyAlignment="1">
      <alignment horizontal="right"/>
    </xf>
    <xf numFmtId="0" fontId="0" fillId="2" borderId="121" xfId="0" applyFill="1" applyBorder="1"/>
    <xf numFmtId="0" fontId="6" fillId="2" borderId="80" xfId="0" applyFont="1" applyFill="1" applyBorder="1" applyAlignment="1">
      <alignment horizontal="left" vertical="center"/>
    </xf>
    <xf numFmtId="0" fontId="0" fillId="0" borderId="75" xfId="0" applyBorder="1" applyAlignment="1">
      <alignment horizontal="right" vertical="center"/>
    </xf>
    <xf numFmtId="0" fontId="6" fillId="0" borderId="77" xfId="0" applyFont="1" applyBorder="1" applyAlignment="1">
      <alignment horizontal="center" vertical="center"/>
    </xf>
    <xf numFmtId="0" fontId="0" fillId="0" borderId="58" xfId="0" applyBorder="1" applyAlignment="1">
      <alignment horizontal="center" vertical="center"/>
    </xf>
    <xf numFmtId="0" fontId="0" fillId="0" borderId="125" xfId="0" applyBorder="1" applyAlignment="1">
      <alignment horizontal="center" vertical="center"/>
    </xf>
    <xf numFmtId="0" fontId="0" fillId="0" borderId="71" xfId="0" applyBorder="1" applyAlignment="1">
      <alignment horizontal="right" vertical="center"/>
    </xf>
    <xf numFmtId="0" fontId="0" fillId="0" borderId="66" xfId="0" applyBorder="1"/>
    <xf numFmtId="0" fontId="0" fillId="0" borderId="98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66" xfId="0" applyBorder="1" applyAlignment="1">
      <alignment horizontal="right"/>
    </xf>
    <xf numFmtId="0" fontId="0" fillId="18" borderId="126" xfId="0" applyFill="1" applyBorder="1" applyAlignment="1">
      <alignment horizontal="center"/>
    </xf>
    <xf numFmtId="0" fontId="0" fillId="0" borderId="127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0" fontId="0" fillId="0" borderId="128" xfId="0" applyBorder="1" applyAlignment="1">
      <alignment horizontal="center"/>
    </xf>
    <xf numFmtId="0" fontId="6" fillId="0" borderId="126" xfId="0" applyFont="1" applyBorder="1" applyAlignment="1">
      <alignment horizontal="right" vertical="center"/>
    </xf>
    <xf numFmtId="0" fontId="6" fillId="0" borderId="129" xfId="0" applyFont="1" applyBorder="1" applyAlignment="1">
      <alignment horizontal="right" vertical="center"/>
    </xf>
    <xf numFmtId="2" fontId="14" fillId="0" borderId="130" xfId="0" applyNumberFormat="1" applyFont="1" applyBorder="1" applyAlignment="1">
      <alignment horizontal="center"/>
    </xf>
    <xf numFmtId="2" fontId="14" fillId="0" borderId="131" xfId="0" applyNumberFormat="1" applyFont="1" applyBorder="1" applyAlignment="1">
      <alignment horizontal="center" vertical="center"/>
    </xf>
    <xf numFmtId="0" fontId="6" fillId="0" borderId="132" xfId="0" applyFont="1" applyBorder="1" applyAlignment="1">
      <alignment vertical="center"/>
    </xf>
    <xf numFmtId="0" fontId="6" fillId="0" borderId="131" xfId="0" applyFont="1" applyBorder="1" applyAlignment="1">
      <alignment vertical="center"/>
    </xf>
    <xf numFmtId="0" fontId="14" fillId="0" borderId="130" xfId="0" applyFont="1" applyBorder="1" applyAlignment="1">
      <alignment horizontal="center"/>
    </xf>
    <xf numFmtId="0" fontId="14" fillId="0" borderId="131" xfId="0" applyFont="1" applyBorder="1" applyAlignment="1">
      <alignment horizontal="center" vertical="center"/>
    </xf>
    <xf numFmtId="0" fontId="14" fillId="0" borderId="132" xfId="0" applyFont="1" applyBorder="1" applyAlignment="1">
      <alignment horizontal="center" vertical="center"/>
    </xf>
    <xf numFmtId="0" fontId="6" fillId="0" borderId="114" xfId="0" applyFont="1" applyBorder="1" applyAlignment="1">
      <alignment horizontal="right"/>
    </xf>
    <xf numFmtId="0" fontId="6" fillId="0" borderId="61" xfId="0" applyFont="1" applyBorder="1" applyAlignment="1">
      <alignment horizontal="right" vertical="center"/>
    </xf>
    <xf numFmtId="0" fontId="6" fillId="0" borderId="74" xfId="0" applyFont="1" applyBorder="1" applyAlignment="1">
      <alignment horizontal="right" vertical="center"/>
    </xf>
    <xf numFmtId="0" fontId="0" fillId="0" borderId="85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87" xfId="0" applyBorder="1" applyAlignment="1">
      <alignment horizontal="center" vertical="center"/>
    </xf>
    <xf numFmtId="0" fontId="0" fillId="0" borderId="88" xfId="0" applyBorder="1" applyAlignment="1">
      <alignment horizontal="center" vertical="center"/>
    </xf>
    <xf numFmtId="0" fontId="6" fillId="0" borderId="118" xfId="0" applyFont="1" applyBorder="1" applyAlignment="1">
      <alignment horizontal="right" vertical="center"/>
    </xf>
    <xf numFmtId="0" fontId="6" fillId="0" borderId="68" xfId="0" applyFont="1" applyBorder="1" applyAlignment="1">
      <alignment horizontal="right" vertical="center"/>
    </xf>
    <xf numFmtId="0" fontId="6" fillId="0" borderId="133" xfId="0" applyFont="1" applyBorder="1" applyAlignment="1">
      <alignment horizontal="right" vertical="center"/>
    </xf>
    <xf numFmtId="0" fontId="6" fillId="2" borderId="134" xfId="0" applyFont="1" applyFill="1" applyBorder="1" applyAlignment="1">
      <alignment horizontal="center" vertical="center"/>
    </xf>
    <xf numFmtId="0" fontId="6" fillId="2" borderId="135" xfId="0" applyFont="1" applyFill="1" applyBorder="1" applyAlignment="1">
      <alignment horizontal="center" vertical="center"/>
    </xf>
    <xf numFmtId="0" fontId="0" fillId="0" borderId="48" xfId="0" applyBorder="1" applyAlignment="1">
      <alignment horizontal="center" vertical="center"/>
    </xf>
    <xf numFmtId="0" fontId="0" fillId="0" borderId="105" xfId="0" applyBorder="1" applyAlignment="1">
      <alignment horizontal="center" vertical="center"/>
    </xf>
    <xf numFmtId="0" fontId="0" fillId="0" borderId="136" xfId="0" applyBorder="1" applyAlignment="1">
      <alignment horizontal="right" vertical="center"/>
    </xf>
    <xf numFmtId="0" fontId="0" fillId="0" borderId="137" xfId="0" applyBorder="1" applyAlignment="1">
      <alignment horizontal="right" vertical="center"/>
    </xf>
    <xf numFmtId="2" fontId="14" fillId="0" borderId="132" xfId="0" applyNumberFormat="1" applyFont="1" applyBorder="1" applyAlignment="1">
      <alignment horizontal="center"/>
    </xf>
    <xf numFmtId="0" fontId="0" fillId="0" borderId="138" xfId="0" applyBorder="1" applyAlignment="1">
      <alignment horizontal="right" vertical="center"/>
    </xf>
    <xf numFmtId="0" fontId="6" fillId="16" borderId="139" xfId="0" applyFont="1" applyFill="1" applyBorder="1" applyAlignment="1">
      <alignment horizontal="right" vertical="center"/>
    </xf>
    <xf numFmtId="0" fontId="6" fillId="16" borderId="140" xfId="0" applyFont="1" applyFill="1" applyBorder="1" applyAlignment="1">
      <alignment horizontal="right" vertical="center"/>
    </xf>
    <xf numFmtId="2" fontId="14" fillId="16" borderId="141" xfId="0" applyNumberFormat="1" applyFont="1" applyFill="1" applyBorder="1" applyAlignment="1">
      <alignment horizontal="center"/>
    </xf>
    <xf numFmtId="0" fontId="6" fillId="16" borderId="126" xfId="0" applyFont="1" applyFill="1" applyBorder="1" applyAlignment="1">
      <alignment horizontal="right" vertical="center"/>
    </xf>
    <xf numFmtId="0" fontId="6" fillId="16" borderId="129" xfId="0" applyFont="1" applyFill="1" applyBorder="1" applyAlignment="1">
      <alignment horizontal="right" vertical="center"/>
    </xf>
    <xf numFmtId="2" fontId="14" fillId="16" borderId="130" xfId="0" applyNumberFormat="1" applyFont="1" applyFill="1" applyBorder="1" applyAlignment="1">
      <alignment horizontal="center"/>
    </xf>
    <xf numFmtId="0" fontId="14" fillId="0" borderId="132" xfId="0" applyFont="1" applyBorder="1" applyAlignment="1">
      <alignment horizontal="center"/>
    </xf>
    <xf numFmtId="0" fontId="14" fillId="0" borderId="131" xfId="0" applyFont="1" applyBorder="1" applyAlignment="1">
      <alignment horizontal="center"/>
    </xf>
    <xf numFmtId="0" fontId="14" fillId="16" borderId="141" xfId="0" applyFont="1" applyFill="1" applyBorder="1" applyAlignment="1">
      <alignment horizontal="center"/>
    </xf>
    <xf numFmtId="0" fontId="14" fillId="16" borderId="108" xfId="0" applyFont="1" applyFill="1" applyBorder="1" applyAlignment="1">
      <alignment horizontal="center"/>
    </xf>
    <xf numFmtId="0" fontId="14" fillId="16" borderId="130" xfId="0" applyFont="1" applyFill="1" applyBorder="1" applyAlignment="1">
      <alignment horizontal="center"/>
    </xf>
    <xf numFmtId="0" fontId="18" fillId="25" borderId="62" xfId="0" applyFont="1" applyFill="1" applyBorder="1" applyAlignment="1">
      <alignment horizontal="left" vertical="center" wrapText="1"/>
    </xf>
    <xf numFmtId="0" fontId="19" fillId="26" borderId="62" xfId="0" applyFont="1" applyFill="1" applyBorder="1" applyAlignment="1">
      <alignment horizontal="center"/>
    </xf>
    <xf numFmtId="0" fontId="16" fillId="25" borderId="71" xfId="0" applyFont="1" applyFill="1" applyBorder="1" applyAlignment="1">
      <alignment horizontal="left" vertical="top" wrapText="1"/>
    </xf>
    <xf numFmtId="0" fontId="16" fillId="25" borderId="62" xfId="0" applyFont="1" applyFill="1" applyBorder="1" applyAlignment="1">
      <alignment horizontal="left" vertical="top" wrapText="1"/>
    </xf>
    <xf numFmtId="0" fontId="0" fillId="0" borderId="62" xfId="0" applyBorder="1" applyAlignment="1">
      <alignment horizontal="left" vertical="top"/>
    </xf>
    <xf numFmtId="0" fontId="15" fillId="0" borderId="62" xfId="0" applyFont="1" applyBorder="1" applyAlignment="1">
      <alignment horizontal="left" vertical="top" wrapText="1"/>
    </xf>
    <xf numFmtId="0" fontId="20" fillId="25" borderId="62" xfId="0" applyFont="1" applyFill="1" applyBorder="1" applyAlignment="1">
      <alignment horizontal="left" vertical="center" wrapText="1"/>
    </xf>
    <xf numFmtId="0" fontId="20" fillId="0" borderId="62" xfId="0" applyFont="1" applyBorder="1" applyAlignment="1">
      <alignment horizontal="left" vertical="top" wrapText="1"/>
    </xf>
    <xf numFmtId="0" fontId="0" fillId="0" borderId="0" xfId="0" applyAlignment="1">
      <alignment horizontal="left" vertical="top"/>
    </xf>
    <xf numFmtId="0" fontId="19" fillId="0" borderId="0" xfId="0" applyFont="1" applyAlignment="1">
      <alignment horizontal="left"/>
    </xf>
    <xf numFmtId="0" fontId="18" fillId="25" borderId="61" xfId="0" applyFont="1" applyFill="1" applyBorder="1" applyAlignment="1">
      <alignment horizontal="left" vertical="center" wrapText="1"/>
    </xf>
    <xf numFmtId="0" fontId="18" fillId="25" borderId="142" xfId="0" applyFont="1" applyFill="1" applyBorder="1" applyAlignment="1">
      <alignment horizontal="left" vertical="center" wrapText="1"/>
    </xf>
    <xf numFmtId="0" fontId="18" fillId="25" borderId="63" xfId="0" applyFont="1" applyFill="1" applyBorder="1" applyAlignment="1">
      <alignment horizontal="left" vertical="center" wrapText="1"/>
    </xf>
    <xf numFmtId="0" fontId="19" fillId="26" borderId="66" xfId="0" applyFont="1" applyFill="1" applyBorder="1" applyAlignment="1">
      <alignment horizontal="center" vertical="top"/>
    </xf>
    <xf numFmtId="0" fontId="19" fillId="26" borderId="70" xfId="0" applyFont="1" applyFill="1" applyBorder="1" applyAlignment="1">
      <alignment horizontal="center" vertical="top"/>
    </xf>
    <xf numFmtId="0" fontId="18" fillId="25" borderId="68" xfId="0" applyFont="1" applyFill="1" applyBorder="1" applyAlignment="1">
      <alignment horizontal="left" vertical="center" wrapText="1"/>
    </xf>
    <xf numFmtId="0" fontId="18" fillId="25" borderId="118" xfId="0" applyFont="1" applyFill="1" applyBorder="1" applyAlignment="1">
      <alignment horizontal="left" vertical="center" wrapText="1"/>
    </xf>
    <xf numFmtId="0" fontId="18" fillId="25" borderId="64" xfId="0" applyFont="1" applyFill="1" applyBorder="1" applyAlignment="1">
      <alignment horizontal="left" vertical="center" wrapText="1"/>
    </xf>
    <xf numFmtId="0" fontId="15" fillId="27" borderId="62" xfId="0" applyFont="1" applyFill="1" applyBorder="1" applyAlignment="1">
      <alignment horizontal="left" vertical="top" wrapText="1"/>
    </xf>
    <xf numFmtId="0" fontId="16" fillId="0" borderId="0" xfId="0" applyFont="1" applyAlignment="1">
      <alignment horizontal="left" vertical="top"/>
    </xf>
    <xf numFmtId="0" fontId="19" fillId="26" borderId="71" xfId="0" applyFont="1" applyFill="1" applyBorder="1" applyAlignment="1">
      <alignment horizontal="center" vertical="top"/>
    </xf>
    <xf numFmtId="0" fontId="20" fillId="25" borderId="63" xfId="0" applyFont="1" applyFill="1" applyBorder="1" applyAlignment="1">
      <alignment horizontal="left" vertical="center" wrapText="1"/>
    </xf>
    <xf numFmtId="0" fontId="20" fillId="25" borderId="64" xfId="0" applyFont="1" applyFill="1" applyBorder="1" applyAlignment="1">
      <alignment horizontal="left" vertical="center" wrapText="1"/>
    </xf>
    <xf numFmtId="0" fontId="19" fillId="0" borderId="0" xfId="0" applyFont="1" applyAlignment="1">
      <alignment horizontal="left" vertical="top"/>
    </xf>
    <xf numFmtId="0" fontId="21" fillId="28" borderId="0" xfId="0" applyFont="1" applyFill="1"/>
    <xf numFmtId="0" fontId="4" fillId="0" borderId="0" xfId="0" applyFont="1"/>
    <xf numFmtId="0" fontId="22" fillId="0" borderId="0" xfId="0" applyFont="1"/>
    <xf numFmtId="0" fontId="21" fillId="0" borderId="0" xfId="0" applyFont="1"/>
  </cellXfs>
  <cellStyles count="50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Input 2" xfId="49"/>
  </cellStyles>
  <dxfs count="10"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ill>
        <patternFill patternType="solid">
          <bgColor theme="0" tint="-0.14996795556505"/>
        </patternFill>
      </fill>
    </dxf>
    <dxf>
      <fill>
        <patternFill patternType="solid">
          <bgColor theme="0" tint="-0.14996795556505"/>
        </patternFill>
      </fill>
    </dxf>
    <dxf>
      <font>
        <color rgb="FFFF0000"/>
      </font>
      <fill>
        <patternFill patternType="solid">
          <bgColor rgb="FFFF0000"/>
        </patternFill>
      </fill>
    </dxf>
    <dxf>
      <font>
        <color rgb="FF00B050"/>
      </font>
      <fill>
        <patternFill patternType="solid">
          <bgColor rgb="FF00B050"/>
        </patternFill>
      </fill>
    </dxf>
    <dxf>
      <font>
        <color rgb="FFFFC000"/>
      </font>
      <fill>
        <patternFill patternType="solid">
          <bgColor rgb="FFFFC000"/>
        </patternFill>
      </fill>
    </dxf>
    <dxf>
      <font>
        <color rgb="FF00B0F0"/>
      </font>
      <fill>
        <patternFill patternType="solid">
          <bgColor rgb="FF00B0F0"/>
        </patternFill>
      </fill>
    </dxf>
    <dxf>
      <font>
        <color rgb="FF92D050"/>
      </font>
      <fill>
        <patternFill patternType="solid">
          <bgColor rgb="FF92D050"/>
        </patternFill>
      </fill>
    </dxf>
    <dxf>
      <font>
        <color rgb="FF0070C0"/>
      </font>
      <fill>
        <patternFill patternType="solid">
          <bgColor rgb="FF0070C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customXml" Target="../customXml/item2.xml"/><Relationship Id="rId8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haredStrings" Target="sharedStrings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externalLink" Target="externalLinks/externalLink1.xml"/><Relationship Id="rId10" Type="http://schemas.openxmlformats.org/officeDocument/2006/relationships/customXml" Target="../customXml/item3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png"/><Relationship Id="rId8" Type="http://schemas.openxmlformats.org/officeDocument/2006/relationships/image" Target="../media/image15.png"/><Relationship Id="rId7" Type="http://schemas.openxmlformats.org/officeDocument/2006/relationships/image" Target="../media/image19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Relationship Id="rId3" Type="http://schemas.openxmlformats.org/officeDocument/2006/relationships/image" Target="../media/image6.png"/><Relationship Id="rId2" Type="http://schemas.openxmlformats.org/officeDocument/2006/relationships/image" Target="../media/image3.png"/><Relationship Id="rId11" Type="http://schemas.openxmlformats.org/officeDocument/2006/relationships/image" Target="../media/image13.png"/><Relationship Id="rId10" Type="http://schemas.openxmlformats.org/officeDocument/2006/relationships/image" Target="../media/image12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11</xdr:col>
      <xdr:colOff>1</xdr:colOff>
      <xdr:row>56</xdr:row>
      <xdr:rowOff>0</xdr:rowOff>
    </xdr:from>
    <xdr:ext cx="4114800" cy="6477000"/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413230" y="15382240"/>
          <a:ext cx="4114800" cy="64770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48</xdr:row>
      <xdr:rowOff>0</xdr:rowOff>
    </xdr:from>
    <xdr:ext cx="4117388" cy="824752"/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86950" y="12067540"/>
          <a:ext cx="4117340" cy="82423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48</xdr:row>
      <xdr:rowOff>0</xdr:rowOff>
    </xdr:from>
    <xdr:ext cx="4114800" cy="824752"/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413230" y="12067540"/>
          <a:ext cx="4114800" cy="824230"/>
        </a:xfrm>
        <a:prstGeom prst="rect">
          <a:avLst/>
        </a:prstGeom>
      </xdr:spPr>
    </xdr:pic>
    <xdr:clientData/>
  </xdr:oneCellAnchor>
  <xdr:twoCellAnchor>
    <xdr:from>
      <xdr:col>11</xdr:col>
      <xdr:colOff>2135841</xdr:colOff>
      <xdr:row>48</xdr:row>
      <xdr:rowOff>37353</xdr:rowOff>
    </xdr:from>
    <xdr:to>
      <xdr:col>11</xdr:col>
      <xdr:colOff>2413000</xdr:colOff>
      <xdr:row>48</xdr:row>
      <xdr:rowOff>268942</xdr:rowOff>
    </xdr:to>
    <xdr:sp>
      <xdr:nvSpPr>
        <xdr:cNvPr id="5" name="Rounded Rectangle 4"/>
        <xdr:cNvSpPr/>
      </xdr:nvSpPr>
      <xdr:spPr>
        <a:xfrm>
          <a:off x="16548735" y="12104370"/>
          <a:ext cx="277495" cy="23177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1739900</xdr:colOff>
      <xdr:row>56</xdr:row>
      <xdr:rowOff>152400</xdr:rowOff>
    </xdr:from>
    <xdr:to>
      <xdr:col>11</xdr:col>
      <xdr:colOff>2006600</xdr:colOff>
      <xdr:row>61</xdr:row>
      <xdr:rowOff>241300</xdr:rowOff>
    </xdr:to>
    <xdr:sp>
      <xdr:nvSpPr>
        <xdr:cNvPr id="6" name="Rounded Rectangle 5"/>
        <xdr:cNvSpPr/>
      </xdr:nvSpPr>
      <xdr:spPr>
        <a:xfrm>
          <a:off x="16153130" y="15534640"/>
          <a:ext cx="266700" cy="224790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2120900</xdr:colOff>
      <xdr:row>56</xdr:row>
      <xdr:rowOff>165100</xdr:rowOff>
    </xdr:from>
    <xdr:to>
      <xdr:col>11</xdr:col>
      <xdr:colOff>2400300</xdr:colOff>
      <xdr:row>61</xdr:row>
      <xdr:rowOff>254000</xdr:rowOff>
    </xdr:to>
    <xdr:sp>
      <xdr:nvSpPr>
        <xdr:cNvPr id="7" name="Rounded Rectangle 6"/>
        <xdr:cNvSpPr/>
      </xdr:nvSpPr>
      <xdr:spPr>
        <a:xfrm>
          <a:off x="16534130" y="15547340"/>
          <a:ext cx="279400" cy="224790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26</xdr:row>
      <xdr:rowOff>1</xdr:rowOff>
    </xdr:from>
    <xdr:ext cx="4114800" cy="431799"/>
    <xdr:pic>
      <xdr:nvPicPr>
        <xdr:cNvPr id="8" name="Picture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413230" y="7102475"/>
          <a:ext cx="4114800" cy="4318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26</xdr:row>
      <xdr:rowOff>0</xdr:rowOff>
    </xdr:from>
    <xdr:ext cx="4114800" cy="431800"/>
    <xdr:pic>
      <xdr:nvPicPr>
        <xdr:cNvPr id="9" name="Picture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6950" y="7102475"/>
          <a:ext cx="4114800" cy="431800"/>
        </a:xfrm>
        <a:prstGeom prst="rect">
          <a:avLst/>
        </a:prstGeom>
      </xdr:spPr>
    </xdr:pic>
    <xdr:clientData/>
  </xdr:oneCellAnchor>
  <xdr:twoCellAnchor>
    <xdr:from>
      <xdr:col>11</xdr:col>
      <xdr:colOff>3158218</xdr:colOff>
      <xdr:row>26</xdr:row>
      <xdr:rowOff>117022</xdr:rowOff>
    </xdr:from>
    <xdr:to>
      <xdr:col>11</xdr:col>
      <xdr:colOff>3355975</xdr:colOff>
      <xdr:row>27</xdr:row>
      <xdr:rowOff>158750</xdr:rowOff>
    </xdr:to>
    <xdr:sp>
      <xdr:nvSpPr>
        <xdr:cNvPr id="10" name="Rounded Rectangle 9"/>
        <xdr:cNvSpPr/>
      </xdr:nvSpPr>
      <xdr:spPr>
        <a:xfrm>
          <a:off x="17571085" y="7219315"/>
          <a:ext cx="198120" cy="25781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3829956</xdr:colOff>
      <xdr:row>26</xdr:row>
      <xdr:rowOff>113846</xdr:rowOff>
    </xdr:from>
    <xdr:to>
      <xdr:col>11</xdr:col>
      <xdr:colOff>4038600</xdr:colOff>
      <xdr:row>27</xdr:row>
      <xdr:rowOff>165100</xdr:rowOff>
    </xdr:to>
    <xdr:sp>
      <xdr:nvSpPr>
        <xdr:cNvPr id="11" name="Rounded Rectangle 10"/>
        <xdr:cNvSpPr/>
      </xdr:nvSpPr>
      <xdr:spPr>
        <a:xfrm>
          <a:off x="18242915" y="7216140"/>
          <a:ext cx="208915" cy="26733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22</xdr:row>
      <xdr:rowOff>0</xdr:rowOff>
    </xdr:from>
    <xdr:ext cx="4114800" cy="431800"/>
    <xdr:pic>
      <xdr:nvPicPr>
        <xdr:cNvPr id="12" name="Picture 1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413230" y="5375275"/>
          <a:ext cx="4114800" cy="43180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23</xdr:row>
      <xdr:rowOff>0</xdr:rowOff>
    </xdr:from>
    <xdr:ext cx="4114800" cy="431800"/>
    <xdr:pic>
      <xdr:nvPicPr>
        <xdr:cNvPr id="13" name="Picture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413230" y="5807075"/>
          <a:ext cx="4114800" cy="43180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24</xdr:row>
      <xdr:rowOff>0</xdr:rowOff>
    </xdr:from>
    <xdr:ext cx="4114800" cy="431800"/>
    <xdr:pic>
      <xdr:nvPicPr>
        <xdr:cNvPr id="14" name="Picture 1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413230" y="6238875"/>
          <a:ext cx="4114800" cy="43180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25</xdr:row>
      <xdr:rowOff>0</xdr:rowOff>
    </xdr:from>
    <xdr:ext cx="4114800" cy="431800"/>
    <xdr:pic>
      <xdr:nvPicPr>
        <xdr:cNvPr id="15" name="Picture 1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413230" y="6670675"/>
          <a:ext cx="4114800" cy="43180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28</xdr:row>
      <xdr:rowOff>1</xdr:rowOff>
    </xdr:from>
    <xdr:ext cx="4114800" cy="418464"/>
    <xdr:pic>
      <xdr:nvPicPr>
        <xdr:cNvPr id="16" name="Picture 1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413230" y="7526020"/>
          <a:ext cx="4114800" cy="418465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28</xdr:row>
      <xdr:rowOff>0</xdr:rowOff>
    </xdr:from>
    <xdr:ext cx="4114800" cy="418465"/>
    <xdr:pic>
      <xdr:nvPicPr>
        <xdr:cNvPr id="17" name="Picture 1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6950" y="7526020"/>
          <a:ext cx="4114800" cy="418465"/>
        </a:xfrm>
        <a:prstGeom prst="rect">
          <a:avLst/>
        </a:prstGeom>
      </xdr:spPr>
    </xdr:pic>
    <xdr:clientData/>
  </xdr:oneCellAnchor>
  <xdr:twoCellAnchor>
    <xdr:from>
      <xdr:col>11</xdr:col>
      <xdr:colOff>3158218</xdr:colOff>
      <xdr:row>28</xdr:row>
      <xdr:rowOff>117022</xdr:rowOff>
    </xdr:from>
    <xdr:to>
      <xdr:col>11</xdr:col>
      <xdr:colOff>3355975</xdr:colOff>
      <xdr:row>29</xdr:row>
      <xdr:rowOff>158750</xdr:rowOff>
    </xdr:to>
    <xdr:sp>
      <xdr:nvSpPr>
        <xdr:cNvPr id="18" name="Rounded Rectangle 17"/>
        <xdr:cNvSpPr/>
      </xdr:nvSpPr>
      <xdr:spPr>
        <a:xfrm>
          <a:off x="17571085" y="7642860"/>
          <a:ext cx="198120" cy="24003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3829956</xdr:colOff>
      <xdr:row>28</xdr:row>
      <xdr:rowOff>113846</xdr:rowOff>
    </xdr:from>
    <xdr:to>
      <xdr:col>11</xdr:col>
      <xdr:colOff>4038600</xdr:colOff>
      <xdr:row>29</xdr:row>
      <xdr:rowOff>165100</xdr:rowOff>
    </xdr:to>
    <xdr:sp>
      <xdr:nvSpPr>
        <xdr:cNvPr id="19" name="Rounded Rectangle 18"/>
        <xdr:cNvSpPr/>
      </xdr:nvSpPr>
      <xdr:spPr>
        <a:xfrm>
          <a:off x="18242915" y="7639685"/>
          <a:ext cx="208915" cy="2495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30</xdr:row>
      <xdr:rowOff>1</xdr:rowOff>
    </xdr:from>
    <xdr:ext cx="4114800" cy="423544"/>
    <xdr:pic>
      <xdr:nvPicPr>
        <xdr:cNvPr id="20" name="Picture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413230" y="7931785"/>
          <a:ext cx="4114800" cy="423545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30</xdr:row>
      <xdr:rowOff>0</xdr:rowOff>
    </xdr:from>
    <xdr:ext cx="4114800" cy="423545"/>
    <xdr:pic>
      <xdr:nvPicPr>
        <xdr:cNvPr id="21" name="Picture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6950" y="7931785"/>
          <a:ext cx="4114800" cy="423545"/>
        </a:xfrm>
        <a:prstGeom prst="rect">
          <a:avLst/>
        </a:prstGeom>
      </xdr:spPr>
    </xdr:pic>
    <xdr:clientData/>
  </xdr:oneCellAnchor>
  <xdr:twoCellAnchor>
    <xdr:from>
      <xdr:col>11</xdr:col>
      <xdr:colOff>3158218</xdr:colOff>
      <xdr:row>30</xdr:row>
      <xdr:rowOff>117022</xdr:rowOff>
    </xdr:from>
    <xdr:to>
      <xdr:col>11</xdr:col>
      <xdr:colOff>3355975</xdr:colOff>
      <xdr:row>31</xdr:row>
      <xdr:rowOff>158750</xdr:rowOff>
    </xdr:to>
    <xdr:sp>
      <xdr:nvSpPr>
        <xdr:cNvPr id="22" name="Rounded Rectangle 21"/>
        <xdr:cNvSpPr/>
      </xdr:nvSpPr>
      <xdr:spPr>
        <a:xfrm>
          <a:off x="17571085" y="8048625"/>
          <a:ext cx="198120" cy="24511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3829956</xdr:colOff>
      <xdr:row>30</xdr:row>
      <xdr:rowOff>113846</xdr:rowOff>
    </xdr:from>
    <xdr:to>
      <xdr:col>11</xdr:col>
      <xdr:colOff>4038600</xdr:colOff>
      <xdr:row>31</xdr:row>
      <xdr:rowOff>165100</xdr:rowOff>
    </xdr:to>
    <xdr:sp>
      <xdr:nvSpPr>
        <xdr:cNvPr id="23" name="Rounded Rectangle 22"/>
        <xdr:cNvSpPr/>
      </xdr:nvSpPr>
      <xdr:spPr>
        <a:xfrm>
          <a:off x="18242915" y="8045450"/>
          <a:ext cx="208915" cy="25463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32</xdr:row>
      <xdr:rowOff>1</xdr:rowOff>
    </xdr:from>
    <xdr:ext cx="4114800" cy="423544"/>
    <xdr:pic>
      <xdr:nvPicPr>
        <xdr:cNvPr id="24" name="Picture 2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413230" y="8342630"/>
          <a:ext cx="4114800" cy="423545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32</xdr:row>
      <xdr:rowOff>0</xdr:rowOff>
    </xdr:from>
    <xdr:ext cx="4114800" cy="423545"/>
    <xdr:pic>
      <xdr:nvPicPr>
        <xdr:cNvPr id="25" name="Picture 2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6950" y="8342630"/>
          <a:ext cx="4114800" cy="423545"/>
        </a:xfrm>
        <a:prstGeom prst="rect">
          <a:avLst/>
        </a:prstGeom>
      </xdr:spPr>
    </xdr:pic>
    <xdr:clientData/>
  </xdr:oneCellAnchor>
  <xdr:twoCellAnchor>
    <xdr:from>
      <xdr:col>11</xdr:col>
      <xdr:colOff>3158218</xdr:colOff>
      <xdr:row>32</xdr:row>
      <xdr:rowOff>117022</xdr:rowOff>
    </xdr:from>
    <xdr:to>
      <xdr:col>11</xdr:col>
      <xdr:colOff>3355975</xdr:colOff>
      <xdr:row>33</xdr:row>
      <xdr:rowOff>158750</xdr:rowOff>
    </xdr:to>
    <xdr:sp>
      <xdr:nvSpPr>
        <xdr:cNvPr id="26" name="Rounded Rectangle 25"/>
        <xdr:cNvSpPr/>
      </xdr:nvSpPr>
      <xdr:spPr>
        <a:xfrm>
          <a:off x="17571085" y="8459470"/>
          <a:ext cx="198120" cy="24511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3829956</xdr:colOff>
      <xdr:row>32</xdr:row>
      <xdr:rowOff>113846</xdr:rowOff>
    </xdr:from>
    <xdr:to>
      <xdr:col>11</xdr:col>
      <xdr:colOff>4038600</xdr:colOff>
      <xdr:row>33</xdr:row>
      <xdr:rowOff>165100</xdr:rowOff>
    </xdr:to>
    <xdr:sp>
      <xdr:nvSpPr>
        <xdr:cNvPr id="27" name="Rounded Rectangle 26"/>
        <xdr:cNvSpPr/>
      </xdr:nvSpPr>
      <xdr:spPr>
        <a:xfrm>
          <a:off x="18242915" y="8456295"/>
          <a:ext cx="208915" cy="25463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34</xdr:row>
      <xdr:rowOff>1</xdr:rowOff>
    </xdr:from>
    <xdr:ext cx="4114800" cy="423544"/>
    <xdr:pic>
      <xdr:nvPicPr>
        <xdr:cNvPr id="28" name="Picture 2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413230" y="8753475"/>
          <a:ext cx="4114800" cy="423545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34</xdr:row>
      <xdr:rowOff>0</xdr:rowOff>
    </xdr:from>
    <xdr:ext cx="4114800" cy="423545"/>
    <xdr:pic>
      <xdr:nvPicPr>
        <xdr:cNvPr id="29" name="Picture 2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6950" y="8753475"/>
          <a:ext cx="4114800" cy="423545"/>
        </a:xfrm>
        <a:prstGeom prst="rect">
          <a:avLst/>
        </a:prstGeom>
      </xdr:spPr>
    </xdr:pic>
    <xdr:clientData/>
  </xdr:oneCellAnchor>
  <xdr:twoCellAnchor>
    <xdr:from>
      <xdr:col>11</xdr:col>
      <xdr:colOff>3158218</xdr:colOff>
      <xdr:row>34</xdr:row>
      <xdr:rowOff>117022</xdr:rowOff>
    </xdr:from>
    <xdr:to>
      <xdr:col>11</xdr:col>
      <xdr:colOff>3355975</xdr:colOff>
      <xdr:row>35</xdr:row>
      <xdr:rowOff>158750</xdr:rowOff>
    </xdr:to>
    <xdr:sp>
      <xdr:nvSpPr>
        <xdr:cNvPr id="30" name="Rounded Rectangle 29"/>
        <xdr:cNvSpPr/>
      </xdr:nvSpPr>
      <xdr:spPr>
        <a:xfrm>
          <a:off x="17571085" y="8870315"/>
          <a:ext cx="198120" cy="24511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3829956</xdr:colOff>
      <xdr:row>34</xdr:row>
      <xdr:rowOff>113846</xdr:rowOff>
    </xdr:from>
    <xdr:to>
      <xdr:col>11</xdr:col>
      <xdr:colOff>4038600</xdr:colOff>
      <xdr:row>35</xdr:row>
      <xdr:rowOff>165100</xdr:rowOff>
    </xdr:to>
    <xdr:sp>
      <xdr:nvSpPr>
        <xdr:cNvPr id="31" name="Rounded Rectangle 30"/>
        <xdr:cNvSpPr/>
      </xdr:nvSpPr>
      <xdr:spPr>
        <a:xfrm>
          <a:off x="18242915" y="8867140"/>
          <a:ext cx="208915" cy="25463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36</xdr:row>
      <xdr:rowOff>1</xdr:rowOff>
    </xdr:from>
    <xdr:ext cx="4114800" cy="423544"/>
    <xdr:pic>
      <xdr:nvPicPr>
        <xdr:cNvPr id="32" name="Picture 3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413230" y="9164320"/>
          <a:ext cx="4114800" cy="423545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36</xdr:row>
      <xdr:rowOff>0</xdr:rowOff>
    </xdr:from>
    <xdr:ext cx="4114800" cy="423545"/>
    <xdr:pic>
      <xdr:nvPicPr>
        <xdr:cNvPr id="33" name="Picture 3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6950" y="9164320"/>
          <a:ext cx="4114800" cy="423545"/>
        </a:xfrm>
        <a:prstGeom prst="rect">
          <a:avLst/>
        </a:prstGeom>
      </xdr:spPr>
    </xdr:pic>
    <xdr:clientData/>
  </xdr:oneCellAnchor>
  <xdr:twoCellAnchor>
    <xdr:from>
      <xdr:col>11</xdr:col>
      <xdr:colOff>3158218</xdr:colOff>
      <xdr:row>36</xdr:row>
      <xdr:rowOff>117022</xdr:rowOff>
    </xdr:from>
    <xdr:to>
      <xdr:col>11</xdr:col>
      <xdr:colOff>3355975</xdr:colOff>
      <xdr:row>37</xdr:row>
      <xdr:rowOff>158750</xdr:rowOff>
    </xdr:to>
    <xdr:sp>
      <xdr:nvSpPr>
        <xdr:cNvPr id="34" name="Rounded Rectangle 33"/>
        <xdr:cNvSpPr/>
      </xdr:nvSpPr>
      <xdr:spPr>
        <a:xfrm>
          <a:off x="17571085" y="9281160"/>
          <a:ext cx="198120" cy="24511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3829956</xdr:colOff>
      <xdr:row>36</xdr:row>
      <xdr:rowOff>113846</xdr:rowOff>
    </xdr:from>
    <xdr:to>
      <xdr:col>11</xdr:col>
      <xdr:colOff>4038600</xdr:colOff>
      <xdr:row>37</xdr:row>
      <xdr:rowOff>165100</xdr:rowOff>
    </xdr:to>
    <xdr:sp>
      <xdr:nvSpPr>
        <xdr:cNvPr id="35" name="Rounded Rectangle 34"/>
        <xdr:cNvSpPr/>
      </xdr:nvSpPr>
      <xdr:spPr>
        <a:xfrm>
          <a:off x="18242915" y="9277985"/>
          <a:ext cx="208915" cy="25463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38</xdr:row>
      <xdr:rowOff>1</xdr:rowOff>
    </xdr:from>
    <xdr:ext cx="4114800" cy="423544"/>
    <xdr:pic>
      <xdr:nvPicPr>
        <xdr:cNvPr id="36" name="Picture 3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413230" y="9575165"/>
          <a:ext cx="4114800" cy="423545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38</xdr:row>
      <xdr:rowOff>0</xdr:rowOff>
    </xdr:from>
    <xdr:ext cx="4114800" cy="423545"/>
    <xdr:pic>
      <xdr:nvPicPr>
        <xdr:cNvPr id="37" name="Picture 3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6950" y="9575165"/>
          <a:ext cx="4114800" cy="423545"/>
        </a:xfrm>
        <a:prstGeom prst="rect">
          <a:avLst/>
        </a:prstGeom>
      </xdr:spPr>
    </xdr:pic>
    <xdr:clientData/>
  </xdr:oneCellAnchor>
  <xdr:twoCellAnchor>
    <xdr:from>
      <xdr:col>11</xdr:col>
      <xdr:colOff>3158218</xdr:colOff>
      <xdr:row>38</xdr:row>
      <xdr:rowOff>117022</xdr:rowOff>
    </xdr:from>
    <xdr:to>
      <xdr:col>11</xdr:col>
      <xdr:colOff>3355975</xdr:colOff>
      <xdr:row>39</xdr:row>
      <xdr:rowOff>158750</xdr:rowOff>
    </xdr:to>
    <xdr:sp>
      <xdr:nvSpPr>
        <xdr:cNvPr id="38" name="Rounded Rectangle 37"/>
        <xdr:cNvSpPr/>
      </xdr:nvSpPr>
      <xdr:spPr>
        <a:xfrm>
          <a:off x="17571085" y="9692005"/>
          <a:ext cx="198120" cy="24511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3829956</xdr:colOff>
      <xdr:row>38</xdr:row>
      <xdr:rowOff>113846</xdr:rowOff>
    </xdr:from>
    <xdr:to>
      <xdr:col>11</xdr:col>
      <xdr:colOff>4038600</xdr:colOff>
      <xdr:row>39</xdr:row>
      <xdr:rowOff>165100</xdr:rowOff>
    </xdr:to>
    <xdr:sp>
      <xdr:nvSpPr>
        <xdr:cNvPr id="39" name="Rounded Rectangle 38"/>
        <xdr:cNvSpPr/>
      </xdr:nvSpPr>
      <xdr:spPr>
        <a:xfrm>
          <a:off x="18242915" y="9688830"/>
          <a:ext cx="208915" cy="25463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40</xdr:row>
      <xdr:rowOff>1</xdr:rowOff>
    </xdr:from>
    <xdr:ext cx="4114800" cy="418464"/>
    <xdr:pic>
      <xdr:nvPicPr>
        <xdr:cNvPr id="40" name="Picture 3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413230" y="9986010"/>
          <a:ext cx="4114800" cy="418465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40</xdr:row>
      <xdr:rowOff>0</xdr:rowOff>
    </xdr:from>
    <xdr:ext cx="4114800" cy="418465"/>
    <xdr:pic>
      <xdr:nvPicPr>
        <xdr:cNvPr id="41" name="Picture 4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6950" y="9986010"/>
          <a:ext cx="4114800" cy="418465"/>
        </a:xfrm>
        <a:prstGeom prst="rect">
          <a:avLst/>
        </a:prstGeom>
      </xdr:spPr>
    </xdr:pic>
    <xdr:clientData/>
  </xdr:oneCellAnchor>
  <xdr:twoCellAnchor>
    <xdr:from>
      <xdr:col>11</xdr:col>
      <xdr:colOff>3158218</xdr:colOff>
      <xdr:row>40</xdr:row>
      <xdr:rowOff>117022</xdr:rowOff>
    </xdr:from>
    <xdr:to>
      <xdr:col>11</xdr:col>
      <xdr:colOff>3355975</xdr:colOff>
      <xdr:row>41</xdr:row>
      <xdr:rowOff>158750</xdr:rowOff>
    </xdr:to>
    <xdr:sp>
      <xdr:nvSpPr>
        <xdr:cNvPr id="42" name="Rounded Rectangle 41"/>
        <xdr:cNvSpPr/>
      </xdr:nvSpPr>
      <xdr:spPr>
        <a:xfrm>
          <a:off x="17571085" y="10102850"/>
          <a:ext cx="198120" cy="24003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3829956</xdr:colOff>
      <xdr:row>40</xdr:row>
      <xdr:rowOff>113846</xdr:rowOff>
    </xdr:from>
    <xdr:to>
      <xdr:col>11</xdr:col>
      <xdr:colOff>4038600</xdr:colOff>
      <xdr:row>41</xdr:row>
      <xdr:rowOff>165100</xdr:rowOff>
    </xdr:to>
    <xdr:sp>
      <xdr:nvSpPr>
        <xdr:cNvPr id="43" name="Rounded Rectangle 42"/>
        <xdr:cNvSpPr/>
      </xdr:nvSpPr>
      <xdr:spPr>
        <a:xfrm>
          <a:off x="18242915" y="10099675"/>
          <a:ext cx="208915" cy="2495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42</xdr:row>
      <xdr:rowOff>1</xdr:rowOff>
    </xdr:from>
    <xdr:ext cx="4114800" cy="431799"/>
    <xdr:pic>
      <xdr:nvPicPr>
        <xdr:cNvPr id="44" name="Picture 4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413230" y="10391775"/>
          <a:ext cx="4114800" cy="4318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42</xdr:row>
      <xdr:rowOff>0</xdr:rowOff>
    </xdr:from>
    <xdr:ext cx="4114800" cy="431800"/>
    <xdr:pic>
      <xdr:nvPicPr>
        <xdr:cNvPr id="45" name="Picture 4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6950" y="10391775"/>
          <a:ext cx="4114800" cy="431800"/>
        </a:xfrm>
        <a:prstGeom prst="rect">
          <a:avLst/>
        </a:prstGeom>
      </xdr:spPr>
    </xdr:pic>
    <xdr:clientData/>
  </xdr:oneCellAnchor>
  <xdr:twoCellAnchor>
    <xdr:from>
      <xdr:col>11</xdr:col>
      <xdr:colOff>3158218</xdr:colOff>
      <xdr:row>42</xdr:row>
      <xdr:rowOff>117022</xdr:rowOff>
    </xdr:from>
    <xdr:to>
      <xdr:col>11</xdr:col>
      <xdr:colOff>3355975</xdr:colOff>
      <xdr:row>43</xdr:row>
      <xdr:rowOff>158750</xdr:rowOff>
    </xdr:to>
    <xdr:sp>
      <xdr:nvSpPr>
        <xdr:cNvPr id="46" name="Rounded Rectangle 45"/>
        <xdr:cNvSpPr/>
      </xdr:nvSpPr>
      <xdr:spPr>
        <a:xfrm>
          <a:off x="17571085" y="10508615"/>
          <a:ext cx="198120" cy="24511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3829956</xdr:colOff>
      <xdr:row>42</xdr:row>
      <xdr:rowOff>113846</xdr:rowOff>
    </xdr:from>
    <xdr:to>
      <xdr:col>11</xdr:col>
      <xdr:colOff>4038600</xdr:colOff>
      <xdr:row>43</xdr:row>
      <xdr:rowOff>165100</xdr:rowOff>
    </xdr:to>
    <xdr:sp>
      <xdr:nvSpPr>
        <xdr:cNvPr id="47" name="Rounded Rectangle 46"/>
        <xdr:cNvSpPr/>
      </xdr:nvSpPr>
      <xdr:spPr>
        <a:xfrm>
          <a:off x="18242915" y="10505440"/>
          <a:ext cx="208915" cy="25463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1769783</xdr:colOff>
      <xdr:row>48</xdr:row>
      <xdr:rowOff>29882</xdr:rowOff>
    </xdr:from>
    <xdr:to>
      <xdr:col>11</xdr:col>
      <xdr:colOff>2046942</xdr:colOff>
      <xdr:row>48</xdr:row>
      <xdr:rowOff>261471</xdr:rowOff>
    </xdr:to>
    <xdr:sp>
      <xdr:nvSpPr>
        <xdr:cNvPr id="48" name="Rounded Rectangle 47"/>
        <xdr:cNvSpPr/>
      </xdr:nvSpPr>
      <xdr:spPr>
        <a:xfrm>
          <a:off x="16182975" y="12097385"/>
          <a:ext cx="276860" cy="23114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10</xdr:col>
      <xdr:colOff>0</xdr:colOff>
      <xdr:row>50</xdr:row>
      <xdr:rowOff>0</xdr:rowOff>
    </xdr:from>
    <xdr:ext cx="4117388" cy="824752"/>
    <xdr:pic>
      <xdr:nvPicPr>
        <xdr:cNvPr id="49" name="Picture 4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86950" y="12893040"/>
          <a:ext cx="4117340" cy="82423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50</xdr:row>
      <xdr:rowOff>0</xdr:rowOff>
    </xdr:from>
    <xdr:ext cx="4114800" cy="824752"/>
    <xdr:pic>
      <xdr:nvPicPr>
        <xdr:cNvPr id="50" name="Picture 4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413230" y="12893040"/>
          <a:ext cx="4114800" cy="824230"/>
        </a:xfrm>
        <a:prstGeom prst="rect">
          <a:avLst/>
        </a:prstGeom>
      </xdr:spPr>
    </xdr:pic>
    <xdr:clientData/>
  </xdr:oneCellAnchor>
  <xdr:twoCellAnchor>
    <xdr:from>
      <xdr:col>11</xdr:col>
      <xdr:colOff>2135841</xdr:colOff>
      <xdr:row>50</xdr:row>
      <xdr:rowOff>37353</xdr:rowOff>
    </xdr:from>
    <xdr:to>
      <xdr:col>11</xdr:col>
      <xdr:colOff>2413000</xdr:colOff>
      <xdr:row>50</xdr:row>
      <xdr:rowOff>268942</xdr:rowOff>
    </xdr:to>
    <xdr:sp>
      <xdr:nvSpPr>
        <xdr:cNvPr id="51" name="Rounded Rectangle 50"/>
        <xdr:cNvSpPr/>
      </xdr:nvSpPr>
      <xdr:spPr>
        <a:xfrm>
          <a:off x="16548735" y="12929870"/>
          <a:ext cx="277495" cy="23177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1769783</xdr:colOff>
      <xdr:row>50</xdr:row>
      <xdr:rowOff>29882</xdr:rowOff>
    </xdr:from>
    <xdr:to>
      <xdr:col>11</xdr:col>
      <xdr:colOff>2046942</xdr:colOff>
      <xdr:row>50</xdr:row>
      <xdr:rowOff>261471</xdr:rowOff>
    </xdr:to>
    <xdr:sp>
      <xdr:nvSpPr>
        <xdr:cNvPr id="52" name="Rounded Rectangle 51"/>
        <xdr:cNvSpPr/>
      </xdr:nvSpPr>
      <xdr:spPr>
        <a:xfrm>
          <a:off x="16182975" y="12922885"/>
          <a:ext cx="276860" cy="23114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10</xdr:col>
      <xdr:colOff>0</xdr:colOff>
      <xdr:row>52</xdr:row>
      <xdr:rowOff>0</xdr:rowOff>
    </xdr:from>
    <xdr:ext cx="4117388" cy="824752"/>
    <xdr:pic>
      <xdr:nvPicPr>
        <xdr:cNvPr id="53" name="Picture 5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886950" y="13705840"/>
          <a:ext cx="4117340" cy="82423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52</xdr:row>
      <xdr:rowOff>0</xdr:rowOff>
    </xdr:from>
    <xdr:ext cx="4114800" cy="824752"/>
    <xdr:pic>
      <xdr:nvPicPr>
        <xdr:cNvPr id="54" name="Picture 5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413230" y="13705840"/>
          <a:ext cx="4114800" cy="824230"/>
        </a:xfrm>
        <a:prstGeom prst="rect">
          <a:avLst/>
        </a:prstGeom>
      </xdr:spPr>
    </xdr:pic>
    <xdr:clientData/>
  </xdr:oneCellAnchor>
  <xdr:twoCellAnchor>
    <xdr:from>
      <xdr:col>11</xdr:col>
      <xdr:colOff>2135841</xdr:colOff>
      <xdr:row>52</xdr:row>
      <xdr:rowOff>37353</xdr:rowOff>
    </xdr:from>
    <xdr:to>
      <xdr:col>11</xdr:col>
      <xdr:colOff>2413000</xdr:colOff>
      <xdr:row>52</xdr:row>
      <xdr:rowOff>268942</xdr:rowOff>
    </xdr:to>
    <xdr:sp>
      <xdr:nvSpPr>
        <xdr:cNvPr id="55" name="Rounded Rectangle 54"/>
        <xdr:cNvSpPr/>
      </xdr:nvSpPr>
      <xdr:spPr>
        <a:xfrm>
          <a:off x="16548735" y="13742670"/>
          <a:ext cx="277495" cy="23177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1769783</xdr:colOff>
      <xdr:row>52</xdr:row>
      <xdr:rowOff>29882</xdr:rowOff>
    </xdr:from>
    <xdr:to>
      <xdr:col>11</xdr:col>
      <xdr:colOff>2046942</xdr:colOff>
      <xdr:row>52</xdr:row>
      <xdr:rowOff>261471</xdr:rowOff>
    </xdr:to>
    <xdr:sp>
      <xdr:nvSpPr>
        <xdr:cNvPr id="56" name="Rounded Rectangle 55"/>
        <xdr:cNvSpPr/>
      </xdr:nvSpPr>
      <xdr:spPr>
        <a:xfrm>
          <a:off x="16182975" y="13735685"/>
          <a:ext cx="276860" cy="23114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10</xdr:col>
      <xdr:colOff>1</xdr:colOff>
      <xdr:row>56</xdr:row>
      <xdr:rowOff>0</xdr:rowOff>
    </xdr:from>
    <xdr:ext cx="4114800" cy="6477000"/>
    <xdr:pic>
      <xdr:nvPicPr>
        <xdr:cNvPr id="57" name="Picture 5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886950" y="15382240"/>
          <a:ext cx="4114800" cy="6477000"/>
        </a:xfrm>
        <a:prstGeom prst="rect">
          <a:avLst/>
        </a:prstGeom>
      </xdr:spPr>
    </xdr:pic>
    <xdr:clientData/>
  </xdr:oneCellAnchor>
  <xdr:twoCellAnchor>
    <xdr:from>
      <xdr:col>11</xdr:col>
      <xdr:colOff>635000</xdr:colOff>
      <xdr:row>60</xdr:row>
      <xdr:rowOff>190500</xdr:rowOff>
    </xdr:from>
    <xdr:to>
      <xdr:col>11</xdr:col>
      <xdr:colOff>1308100</xdr:colOff>
      <xdr:row>63</xdr:row>
      <xdr:rowOff>177800</xdr:rowOff>
    </xdr:to>
    <xdr:sp>
      <xdr:nvSpPr>
        <xdr:cNvPr id="58" name="Rectangle 57"/>
        <xdr:cNvSpPr/>
      </xdr:nvSpPr>
      <xdr:spPr>
        <a:xfrm>
          <a:off x="15048230" y="17299940"/>
          <a:ext cx="673100" cy="128270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2819400</xdr:colOff>
      <xdr:row>60</xdr:row>
      <xdr:rowOff>190500</xdr:rowOff>
    </xdr:from>
    <xdr:to>
      <xdr:col>11</xdr:col>
      <xdr:colOff>3492500</xdr:colOff>
      <xdr:row>63</xdr:row>
      <xdr:rowOff>177800</xdr:rowOff>
    </xdr:to>
    <xdr:sp>
      <xdr:nvSpPr>
        <xdr:cNvPr id="59" name="Rectangle 58"/>
        <xdr:cNvSpPr/>
      </xdr:nvSpPr>
      <xdr:spPr>
        <a:xfrm>
          <a:off x="17232630" y="17299940"/>
          <a:ext cx="673100" cy="128270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635000</xdr:colOff>
      <xdr:row>66</xdr:row>
      <xdr:rowOff>304800</xdr:rowOff>
    </xdr:from>
    <xdr:to>
      <xdr:col>11</xdr:col>
      <xdr:colOff>1308100</xdr:colOff>
      <xdr:row>67</xdr:row>
      <xdr:rowOff>152400</xdr:rowOff>
    </xdr:to>
    <xdr:sp>
      <xdr:nvSpPr>
        <xdr:cNvPr id="60" name="Rectangle 59"/>
        <xdr:cNvSpPr/>
      </xdr:nvSpPr>
      <xdr:spPr>
        <a:xfrm>
          <a:off x="15048230" y="20005040"/>
          <a:ext cx="673100" cy="27940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2819400</xdr:colOff>
      <xdr:row>66</xdr:row>
      <xdr:rowOff>304800</xdr:rowOff>
    </xdr:from>
    <xdr:to>
      <xdr:col>11</xdr:col>
      <xdr:colOff>3492500</xdr:colOff>
      <xdr:row>67</xdr:row>
      <xdr:rowOff>152400</xdr:rowOff>
    </xdr:to>
    <xdr:sp>
      <xdr:nvSpPr>
        <xdr:cNvPr id="61" name="Rectangle 60"/>
        <xdr:cNvSpPr/>
      </xdr:nvSpPr>
      <xdr:spPr>
        <a:xfrm>
          <a:off x="17232630" y="20005040"/>
          <a:ext cx="673100" cy="27940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1</xdr:colOff>
      <xdr:row>62</xdr:row>
      <xdr:rowOff>355600</xdr:rowOff>
    </xdr:from>
    <xdr:ext cx="4114800" cy="266700"/>
    <xdr:pic>
      <xdr:nvPicPr>
        <xdr:cNvPr id="62" name="Picture 61"/>
        <xdr:cNvPicPr>
          <a:picLocks noChangeAspect="1"/>
        </xdr:cNvPicPr>
      </xdr:nvPicPr>
      <xdr:blipFill>
        <a:blip r:embed="rId1"/>
        <a:srcRect t="71569" b="24314"/>
        <a:stretch>
          <a:fillRect/>
        </a:stretch>
      </xdr:blipFill>
      <xdr:spPr>
        <a:xfrm>
          <a:off x="14413230" y="18328640"/>
          <a:ext cx="4114800" cy="2667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44</xdr:row>
      <xdr:rowOff>0</xdr:rowOff>
    </xdr:from>
    <xdr:ext cx="4114800" cy="863600"/>
    <xdr:pic>
      <xdr:nvPicPr>
        <xdr:cNvPr id="63" name="Picture 6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886950" y="10798175"/>
          <a:ext cx="4114800" cy="863600"/>
        </a:xfrm>
        <a:prstGeom prst="rect">
          <a:avLst/>
        </a:prstGeom>
      </xdr:spPr>
    </xdr:pic>
    <xdr:clientData/>
  </xdr:oneCellAnchor>
  <xdr:twoCellAnchor>
    <xdr:from>
      <xdr:col>10</xdr:col>
      <xdr:colOff>3238500</xdr:colOff>
      <xdr:row>45</xdr:row>
      <xdr:rowOff>63500</xdr:rowOff>
    </xdr:from>
    <xdr:to>
      <xdr:col>10</xdr:col>
      <xdr:colOff>3492500</xdr:colOff>
      <xdr:row>45</xdr:row>
      <xdr:rowOff>387350</xdr:rowOff>
    </xdr:to>
    <xdr:sp>
      <xdr:nvSpPr>
        <xdr:cNvPr id="64" name="Rounded Rectangle 63"/>
        <xdr:cNvSpPr/>
      </xdr:nvSpPr>
      <xdr:spPr>
        <a:xfrm>
          <a:off x="13125450" y="11293475"/>
          <a:ext cx="254000" cy="32385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3251200</xdr:colOff>
      <xdr:row>44</xdr:row>
      <xdr:rowOff>88900</xdr:rowOff>
    </xdr:from>
    <xdr:to>
      <xdr:col>10</xdr:col>
      <xdr:colOff>3511550</xdr:colOff>
      <xdr:row>44</xdr:row>
      <xdr:rowOff>400050</xdr:rowOff>
    </xdr:to>
    <xdr:sp>
      <xdr:nvSpPr>
        <xdr:cNvPr id="65" name="Rounded Rectangle 64"/>
        <xdr:cNvSpPr/>
      </xdr:nvSpPr>
      <xdr:spPr>
        <a:xfrm>
          <a:off x="13138150" y="10887075"/>
          <a:ext cx="260350" cy="31115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11</xdr:col>
      <xdr:colOff>0</xdr:colOff>
      <xdr:row>44</xdr:row>
      <xdr:rowOff>0</xdr:rowOff>
    </xdr:from>
    <xdr:ext cx="4114800" cy="863600"/>
    <xdr:pic>
      <xdr:nvPicPr>
        <xdr:cNvPr id="66" name="Picture 6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413230" y="10798175"/>
          <a:ext cx="4114800" cy="86360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46</xdr:row>
      <xdr:rowOff>0</xdr:rowOff>
    </xdr:from>
    <xdr:ext cx="4114800" cy="409998"/>
    <xdr:pic>
      <xdr:nvPicPr>
        <xdr:cNvPr id="67" name="Picture 6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4413230" y="11661775"/>
          <a:ext cx="4114800" cy="409575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46</xdr:row>
      <xdr:rowOff>0</xdr:rowOff>
    </xdr:from>
    <xdr:ext cx="4114800" cy="409998"/>
    <xdr:pic>
      <xdr:nvPicPr>
        <xdr:cNvPr id="68" name="Picture 67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886950" y="11661775"/>
          <a:ext cx="4114800" cy="409575"/>
        </a:xfrm>
        <a:prstGeom prst="rect">
          <a:avLst/>
        </a:prstGeom>
      </xdr:spPr>
    </xdr:pic>
    <xdr:clientData/>
  </xdr:oneCellAnchor>
  <xdr:twoCellAnchor>
    <xdr:from>
      <xdr:col>10</xdr:col>
      <xdr:colOff>101600</xdr:colOff>
      <xdr:row>46</xdr:row>
      <xdr:rowOff>63500</xdr:rowOff>
    </xdr:from>
    <xdr:to>
      <xdr:col>10</xdr:col>
      <xdr:colOff>457200</xdr:colOff>
      <xdr:row>47</xdr:row>
      <xdr:rowOff>127000</xdr:rowOff>
    </xdr:to>
    <xdr:sp>
      <xdr:nvSpPr>
        <xdr:cNvPr id="69" name="Rounded Rectangle 68"/>
        <xdr:cNvSpPr/>
      </xdr:nvSpPr>
      <xdr:spPr>
        <a:xfrm>
          <a:off x="9988550" y="11725275"/>
          <a:ext cx="355600" cy="26162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3644900</xdr:colOff>
      <xdr:row>46</xdr:row>
      <xdr:rowOff>63500</xdr:rowOff>
    </xdr:from>
    <xdr:to>
      <xdr:col>10</xdr:col>
      <xdr:colOff>4000500</xdr:colOff>
      <xdr:row>47</xdr:row>
      <xdr:rowOff>127000</xdr:rowOff>
    </xdr:to>
    <xdr:sp>
      <xdr:nvSpPr>
        <xdr:cNvPr id="70" name="Rounded Rectangle 69"/>
        <xdr:cNvSpPr/>
      </xdr:nvSpPr>
      <xdr:spPr>
        <a:xfrm>
          <a:off x="13531850" y="11725275"/>
          <a:ext cx="355600" cy="26162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0</xdr:colOff>
      <xdr:row>20</xdr:row>
      <xdr:rowOff>9525</xdr:rowOff>
    </xdr:from>
    <xdr:to>
      <xdr:col>30</xdr:col>
      <xdr:colOff>209550</xdr:colOff>
      <xdr:row>20</xdr:row>
      <xdr:rowOff>409575</xdr:rowOff>
    </xdr:to>
    <xdr:sp>
      <xdr:nvSpPr>
        <xdr:cNvPr id="71" name="Rectangle 8"/>
        <xdr:cNvSpPr/>
      </xdr:nvSpPr>
      <xdr:spPr>
        <a:xfrm>
          <a:off x="23172420" y="4349115"/>
          <a:ext cx="1536700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13</xdr:col>
      <xdr:colOff>9525</xdr:colOff>
      <xdr:row>20</xdr:row>
      <xdr:rowOff>9525</xdr:rowOff>
    </xdr:from>
    <xdr:to>
      <xdr:col>24</xdr:col>
      <xdr:colOff>228600</xdr:colOff>
      <xdr:row>20</xdr:row>
      <xdr:rowOff>409575</xdr:rowOff>
    </xdr:to>
    <xdr:sp>
      <xdr:nvSpPr>
        <xdr:cNvPr id="72" name="Rectangle 4"/>
        <xdr:cNvSpPr/>
      </xdr:nvSpPr>
      <xdr:spPr>
        <a:xfrm>
          <a:off x="19996785" y="4349115"/>
          <a:ext cx="3138805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oneCellAnchor>
    <xdr:from>
      <xdr:col>13</xdr:col>
      <xdr:colOff>9525</xdr:colOff>
      <xdr:row>20</xdr:row>
      <xdr:rowOff>19050</xdr:rowOff>
    </xdr:from>
    <xdr:ext cx="3041650" cy="247650"/>
    <xdr:pic>
      <xdr:nvPicPr>
        <xdr:cNvPr id="73" name="Picture 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9996785" y="4358640"/>
          <a:ext cx="3041650" cy="247650"/>
        </a:xfrm>
        <a:prstGeom prst="rect">
          <a:avLst/>
        </a:prstGeom>
      </xdr:spPr>
    </xdr:pic>
    <xdr:clientData/>
  </xdr:oneCellAnchor>
  <xdr:oneCellAnchor>
    <xdr:from>
      <xdr:col>25</xdr:col>
      <xdr:colOff>9525</xdr:colOff>
      <xdr:row>20</xdr:row>
      <xdr:rowOff>28575</xdr:rowOff>
    </xdr:from>
    <xdr:ext cx="1418168" cy="238125"/>
    <xdr:pic>
      <xdr:nvPicPr>
        <xdr:cNvPr id="74" name="Picture 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3181945" y="4368165"/>
          <a:ext cx="1417955" cy="238125"/>
        </a:xfrm>
        <a:prstGeom prst="rect">
          <a:avLst/>
        </a:prstGeom>
      </xdr:spPr>
    </xdr:pic>
    <xdr:clientData/>
  </xdr:oneCellAnchor>
  <xdr:twoCellAnchor>
    <xdr:from>
      <xdr:col>13</xdr:col>
      <xdr:colOff>117475</xdr:colOff>
      <xdr:row>20</xdr:row>
      <xdr:rowOff>254000</xdr:rowOff>
    </xdr:from>
    <xdr:to>
      <xdr:col>15</xdr:col>
      <xdr:colOff>174625</xdr:colOff>
      <xdr:row>20</xdr:row>
      <xdr:rowOff>431800</xdr:rowOff>
    </xdr:to>
    <xdr:cxnSp>
      <xdr:nvCxnSpPr>
        <xdr:cNvPr id="75" name="Straight Connector 9"/>
        <xdr:cNvCxnSpPr/>
      </xdr:nvCxnSpPr>
      <xdr:spPr>
        <a:xfrm flipV="1">
          <a:off x="20104735" y="4593590"/>
          <a:ext cx="588010" cy="17780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104775</xdr:colOff>
      <xdr:row>20</xdr:row>
      <xdr:rowOff>254000</xdr:rowOff>
    </xdr:from>
    <xdr:to>
      <xdr:col>16</xdr:col>
      <xdr:colOff>88900</xdr:colOff>
      <xdr:row>20</xdr:row>
      <xdr:rowOff>428625</xdr:rowOff>
    </xdr:to>
    <xdr:cxnSp>
      <xdr:nvCxnSpPr>
        <xdr:cNvPr id="76" name="Straight Connector 10"/>
        <xdr:cNvCxnSpPr/>
      </xdr:nvCxnSpPr>
      <xdr:spPr>
        <a:xfrm flipV="1">
          <a:off x="20357465" y="4593590"/>
          <a:ext cx="514985" cy="174625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123825</xdr:colOff>
      <xdr:row>20</xdr:row>
      <xdr:rowOff>254000</xdr:rowOff>
    </xdr:from>
    <xdr:to>
      <xdr:col>17</xdr:col>
      <xdr:colOff>22225</xdr:colOff>
      <xdr:row>20</xdr:row>
      <xdr:rowOff>419100</xdr:rowOff>
    </xdr:to>
    <xdr:cxnSp>
      <xdr:nvCxnSpPr>
        <xdr:cNvPr id="77" name="Straight Connector 11"/>
        <xdr:cNvCxnSpPr/>
      </xdr:nvCxnSpPr>
      <xdr:spPr>
        <a:xfrm flipV="1">
          <a:off x="20641945" y="4593590"/>
          <a:ext cx="429260" cy="16510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95250</xdr:colOff>
      <xdr:row>20</xdr:row>
      <xdr:rowOff>263525</xdr:rowOff>
    </xdr:from>
    <xdr:to>
      <xdr:col>17</xdr:col>
      <xdr:colOff>187325</xdr:colOff>
      <xdr:row>20</xdr:row>
      <xdr:rowOff>419100</xdr:rowOff>
    </xdr:to>
    <xdr:cxnSp>
      <xdr:nvCxnSpPr>
        <xdr:cNvPr id="78" name="Straight Connector 12"/>
        <xdr:cNvCxnSpPr/>
      </xdr:nvCxnSpPr>
      <xdr:spPr>
        <a:xfrm flipV="1">
          <a:off x="20878800" y="4603115"/>
          <a:ext cx="357505" cy="155575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123825</xdr:colOff>
      <xdr:row>20</xdr:row>
      <xdr:rowOff>266700</xdr:rowOff>
    </xdr:from>
    <xdr:to>
      <xdr:col>18</xdr:col>
      <xdr:colOff>133350</xdr:colOff>
      <xdr:row>20</xdr:row>
      <xdr:rowOff>419100</xdr:rowOff>
    </xdr:to>
    <xdr:cxnSp>
      <xdr:nvCxnSpPr>
        <xdr:cNvPr id="79" name="Straight Connector 13"/>
        <xdr:cNvCxnSpPr/>
      </xdr:nvCxnSpPr>
      <xdr:spPr>
        <a:xfrm flipV="1">
          <a:off x="21172805" y="4606290"/>
          <a:ext cx="274955" cy="1524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47625</xdr:colOff>
      <xdr:row>20</xdr:row>
      <xdr:rowOff>266700</xdr:rowOff>
    </xdr:from>
    <xdr:to>
      <xdr:col>19</xdr:col>
      <xdr:colOff>57150</xdr:colOff>
      <xdr:row>20</xdr:row>
      <xdr:rowOff>457200</xdr:rowOff>
    </xdr:to>
    <xdr:cxnSp>
      <xdr:nvCxnSpPr>
        <xdr:cNvPr id="80" name="Straight Connector 14"/>
        <xdr:cNvCxnSpPr>
          <a:endCxn id="73" idx="2"/>
        </xdr:cNvCxnSpPr>
      </xdr:nvCxnSpPr>
      <xdr:spPr>
        <a:xfrm flipV="1">
          <a:off x="21362035" y="4606290"/>
          <a:ext cx="274955" cy="1905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95250</xdr:colOff>
      <xdr:row>20</xdr:row>
      <xdr:rowOff>254000</xdr:rowOff>
    </xdr:from>
    <xdr:to>
      <xdr:col>20</xdr:col>
      <xdr:colOff>133350</xdr:colOff>
      <xdr:row>20</xdr:row>
      <xdr:rowOff>447675</xdr:rowOff>
    </xdr:to>
    <xdr:cxnSp>
      <xdr:nvCxnSpPr>
        <xdr:cNvPr id="81" name="Straight Connector 15"/>
        <xdr:cNvCxnSpPr/>
      </xdr:nvCxnSpPr>
      <xdr:spPr>
        <a:xfrm flipV="1">
          <a:off x="21675090" y="4593590"/>
          <a:ext cx="303530" cy="193675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123825</xdr:colOff>
      <xdr:row>20</xdr:row>
      <xdr:rowOff>263525</xdr:rowOff>
    </xdr:from>
    <xdr:to>
      <xdr:col>21</xdr:col>
      <xdr:colOff>73025</xdr:colOff>
      <xdr:row>20</xdr:row>
      <xdr:rowOff>495300</xdr:rowOff>
    </xdr:to>
    <xdr:cxnSp>
      <xdr:nvCxnSpPr>
        <xdr:cNvPr id="82" name="Straight Connector 16"/>
        <xdr:cNvCxnSpPr/>
      </xdr:nvCxnSpPr>
      <xdr:spPr>
        <a:xfrm flipV="1">
          <a:off x="21969095" y="4603115"/>
          <a:ext cx="214630" cy="23177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114300</xdr:colOff>
      <xdr:row>20</xdr:row>
      <xdr:rowOff>260350</xdr:rowOff>
    </xdr:from>
    <xdr:to>
      <xdr:col>21</xdr:col>
      <xdr:colOff>228600</xdr:colOff>
      <xdr:row>20</xdr:row>
      <xdr:rowOff>485775</xdr:rowOff>
    </xdr:to>
    <xdr:cxnSp>
      <xdr:nvCxnSpPr>
        <xdr:cNvPr id="83" name="Straight Connector 17"/>
        <xdr:cNvCxnSpPr/>
      </xdr:nvCxnSpPr>
      <xdr:spPr>
        <a:xfrm flipV="1">
          <a:off x="22225000" y="4599940"/>
          <a:ext cx="114300" cy="225425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95250</xdr:colOff>
      <xdr:row>20</xdr:row>
      <xdr:rowOff>263525</xdr:rowOff>
    </xdr:from>
    <xdr:to>
      <xdr:col>22</xdr:col>
      <xdr:colOff>149225</xdr:colOff>
      <xdr:row>20</xdr:row>
      <xdr:rowOff>447675</xdr:rowOff>
    </xdr:to>
    <xdr:cxnSp>
      <xdr:nvCxnSpPr>
        <xdr:cNvPr id="84" name="Straight Connector 18"/>
        <xdr:cNvCxnSpPr/>
      </xdr:nvCxnSpPr>
      <xdr:spPr>
        <a:xfrm flipV="1">
          <a:off x="22471380" y="4603115"/>
          <a:ext cx="53975" cy="1841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85725</xdr:colOff>
      <xdr:row>20</xdr:row>
      <xdr:rowOff>260350</xdr:rowOff>
    </xdr:from>
    <xdr:to>
      <xdr:col>23</xdr:col>
      <xdr:colOff>152400</xdr:colOff>
      <xdr:row>20</xdr:row>
      <xdr:rowOff>419100</xdr:rowOff>
    </xdr:to>
    <xdr:cxnSp>
      <xdr:nvCxnSpPr>
        <xdr:cNvPr id="85" name="Straight Connector 19"/>
        <xdr:cNvCxnSpPr/>
      </xdr:nvCxnSpPr>
      <xdr:spPr>
        <a:xfrm flipH="1" flipV="1">
          <a:off x="22727285" y="4599940"/>
          <a:ext cx="66675" cy="1587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9525</xdr:colOff>
      <xdr:row>20</xdr:row>
      <xdr:rowOff>250825</xdr:rowOff>
    </xdr:from>
    <xdr:to>
      <xdr:col>24</xdr:col>
      <xdr:colOff>152400</xdr:colOff>
      <xdr:row>20</xdr:row>
      <xdr:rowOff>419100</xdr:rowOff>
    </xdr:to>
    <xdr:cxnSp>
      <xdr:nvCxnSpPr>
        <xdr:cNvPr id="86" name="Straight Connector 20"/>
        <xdr:cNvCxnSpPr/>
      </xdr:nvCxnSpPr>
      <xdr:spPr>
        <a:xfrm flipH="1" flipV="1">
          <a:off x="22916515" y="4590415"/>
          <a:ext cx="142875" cy="16827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136525</xdr:colOff>
      <xdr:row>20</xdr:row>
      <xdr:rowOff>193675</xdr:rowOff>
    </xdr:from>
    <xdr:to>
      <xdr:col>29</xdr:col>
      <xdr:colOff>111125</xdr:colOff>
      <xdr:row>20</xdr:row>
      <xdr:rowOff>428625</xdr:rowOff>
    </xdr:to>
    <xdr:cxnSp>
      <xdr:nvCxnSpPr>
        <xdr:cNvPr id="87" name="Straight Connector 21"/>
        <xdr:cNvCxnSpPr/>
      </xdr:nvCxnSpPr>
      <xdr:spPr>
        <a:xfrm flipH="1" flipV="1">
          <a:off x="24105235" y="4533265"/>
          <a:ext cx="240030" cy="2349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53975</xdr:colOff>
      <xdr:row>20</xdr:row>
      <xdr:rowOff>180975</xdr:rowOff>
    </xdr:from>
    <xdr:to>
      <xdr:col>30</xdr:col>
      <xdr:colOff>146050</xdr:colOff>
      <xdr:row>20</xdr:row>
      <xdr:rowOff>469900</xdr:rowOff>
    </xdr:to>
    <xdr:cxnSp>
      <xdr:nvCxnSpPr>
        <xdr:cNvPr id="88" name="Straight Connector 22"/>
        <xdr:cNvCxnSpPr/>
      </xdr:nvCxnSpPr>
      <xdr:spPr>
        <a:xfrm flipH="1" flipV="1">
          <a:off x="24288115" y="4520565"/>
          <a:ext cx="357505" cy="28892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19050</xdr:colOff>
      <xdr:row>20</xdr:row>
      <xdr:rowOff>254000</xdr:rowOff>
    </xdr:from>
    <xdr:to>
      <xdr:col>28</xdr:col>
      <xdr:colOff>133350</xdr:colOff>
      <xdr:row>20</xdr:row>
      <xdr:rowOff>450850</xdr:rowOff>
    </xdr:to>
    <xdr:cxnSp>
      <xdr:nvCxnSpPr>
        <xdr:cNvPr id="89" name="Straight Connector 23"/>
        <xdr:cNvCxnSpPr/>
      </xdr:nvCxnSpPr>
      <xdr:spPr>
        <a:xfrm flipH="1" flipV="1">
          <a:off x="23987760" y="4593590"/>
          <a:ext cx="114300" cy="1968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146050</xdr:colOff>
      <xdr:row>20</xdr:row>
      <xdr:rowOff>187325</xdr:rowOff>
    </xdr:from>
    <xdr:to>
      <xdr:col>26</xdr:col>
      <xdr:colOff>184150</xdr:colOff>
      <xdr:row>20</xdr:row>
      <xdr:rowOff>438150</xdr:rowOff>
    </xdr:to>
    <xdr:cxnSp>
      <xdr:nvCxnSpPr>
        <xdr:cNvPr id="90" name="Straight Connector 24"/>
        <xdr:cNvCxnSpPr/>
      </xdr:nvCxnSpPr>
      <xdr:spPr>
        <a:xfrm flipV="1">
          <a:off x="23583900" y="4526915"/>
          <a:ext cx="38100" cy="25082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76200</xdr:colOff>
      <xdr:row>20</xdr:row>
      <xdr:rowOff>180975</xdr:rowOff>
    </xdr:from>
    <xdr:to>
      <xdr:col>27</xdr:col>
      <xdr:colOff>139700</xdr:colOff>
      <xdr:row>20</xdr:row>
      <xdr:rowOff>428625</xdr:rowOff>
    </xdr:to>
    <xdr:cxnSp>
      <xdr:nvCxnSpPr>
        <xdr:cNvPr id="91" name="Straight Connector 25"/>
        <xdr:cNvCxnSpPr/>
      </xdr:nvCxnSpPr>
      <xdr:spPr>
        <a:xfrm flipH="1" flipV="1">
          <a:off x="23779480" y="4520565"/>
          <a:ext cx="63500" cy="247650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130175</xdr:colOff>
      <xdr:row>20</xdr:row>
      <xdr:rowOff>184150</xdr:rowOff>
    </xdr:from>
    <xdr:to>
      <xdr:col>26</xdr:col>
      <xdr:colOff>47625</xdr:colOff>
      <xdr:row>20</xdr:row>
      <xdr:rowOff>412750</xdr:rowOff>
    </xdr:to>
    <xdr:cxnSp>
      <xdr:nvCxnSpPr>
        <xdr:cNvPr id="92" name="Straight Connector 26"/>
        <xdr:cNvCxnSpPr/>
      </xdr:nvCxnSpPr>
      <xdr:spPr>
        <a:xfrm flipV="1">
          <a:off x="23302595" y="4523740"/>
          <a:ext cx="182880" cy="228600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25</xdr:col>
      <xdr:colOff>130175</xdr:colOff>
      <xdr:row>20</xdr:row>
      <xdr:rowOff>28575</xdr:rowOff>
    </xdr:from>
    <xdr:ext cx="1029758" cy="238125"/>
    <xdr:pic>
      <xdr:nvPicPr>
        <xdr:cNvPr id="93" name="Picture 9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3302595" y="4368165"/>
          <a:ext cx="1029335" cy="238125"/>
        </a:xfrm>
        <a:prstGeom prst="rect">
          <a:avLst/>
        </a:prstGeom>
      </xdr:spPr>
    </xdr:pic>
    <xdr:clientData/>
  </xdr:oneCellAnchor>
  <xdr:twoCellAnchor>
    <xdr:from>
      <xdr:col>43</xdr:col>
      <xdr:colOff>0</xdr:colOff>
      <xdr:row>20</xdr:row>
      <xdr:rowOff>9525</xdr:rowOff>
    </xdr:from>
    <xdr:to>
      <xdr:col>48</xdr:col>
      <xdr:colOff>209550</xdr:colOff>
      <xdr:row>20</xdr:row>
      <xdr:rowOff>409575</xdr:rowOff>
    </xdr:to>
    <xdr:sp>
      <xdr:nvSpPr>
        <xdr:cNvPr id="94" name="Rectangle 8"/>
        <xdr:cNvSpPr/>
      </xdr:nvSpPr>
      <xdr:spPr>
        <a:xfrm>
          <a:off x="27950160" y="4349115"/>
          <a:ext cx="1536700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31</xdr:col>
      <xdr:colOff>9525</xdr:colOff>
      <xdr:row>20</xdr:row>
      <xdr:rowOff>9525</xdr:rowOff>
    </xdr:from>
    <xdr:to>
      <xdr:col>42</xdr:col>
      <xdr:colOff>228600</xdr:colOff>
      <xdr:row>20</xdr:row>
      <xdr:rowOff>409575</xdr:rowOff>
    </xdr:to>
    <xdr:sp>
      <xdr:nvSpPr>
        <xdr:cNvPr id="95" name="Rectangle 4"/>
        <xdr:cNvSpPr/>
      </xdr:nvSpPr>
      <xdr:spPr>
        <a:xfrm>
          <a:off x="24774525" y="4349115"/>
          <a:ext cx="3138805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oneCellAnchor>
    <xdr:from>
      <xdr:col>31</xdr:col>
      <xdr:colOff>9525</xdr:colOff>
      <xdr:row>20</xdr:row>
      <xdr:rowOff>19050</xdr:rowOff>
    </xdr:from>
    <xdr:ext cx="2973917" cy="247650"/>
    <xdr:pic>
      <xdr:nvPicPr>
        <xdr:cNvPr id="96" name="Picture 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4774525" y="4358640"/>
          <a:ext cx="2973705" cy="247650"/>
        </a:xfrm>
        <a:prstGeom prst="rect">
          <a:avLst/>
        </a:prstGeom>
      </xdr:spPr>
    </xdr:pic>
    <xdr:clientData/>
  </xdr:oneCellAnchor>
  <xdr:oneCellAnchor>
    <xdr:from>
      <xdr:col>43</xdr:col>
      <xdr:colOff>9525</xdr:colOff>
      <xdr:row>20</xdr:row>
      <xdr:rowOff>28575</xdr:rowOff>
    </xdr:from>
    <xdr:ext cx="1389946" cy="238125"/>
    <xdr:pic>
      <xdr:nvPicPr>
        <xdr:cNvPr id="97" name="Picture 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7959685" y="4368165"/>
          <a:ext cx="1389380" cy="238125"/>
        </a:xfrm>
        <a:prstGeom prst="rect">
          <a:avLst/>
        </a:prstGeom>
      </xdr:spPr>
    </xdr:pic>
    <xdr:clientData/>
  </xdr:oneCellAnchor>
  <xdr:twoCellAnchor>
    <xdr:from>
      <xdr:col>31</xdr:col>
      <xdr:colOff>117475</xdr:colOff>
      <xdr:row>20</xdr:row>
      <xdr:rowOff>254000</xdr:rowOff>
    </xdr:from>
    <xdr:to>
      <xdr:col>33</xdr:col>
      <xdr:colOff>174625</xdr:colOff>
      <xdr:row>20</xdr:row>
      <xdr:rowOff>431800</xdr:rowOff>
    </xdr:to>
    <xdr:cxnSp>
      <xdr:nvCxnSpPr>
        <xdr:cNvPr id="98" name="Straight Connector 9"/>
        <xdr:cNvCxnSpPr/>
      </xdr:nvCxnSpPr>
      <xdr:spPr>
        <a:xfrm flipV="1">
          <a:off x="24882475" y="4593590"/>
          <a:ext cx="588010" cy="17780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104775</xdr:colOff>
      <xdr:row>20</xdr:row>
      <xdr:rowOff>254000</xdr:rowOff>
    </xdr:from>
    <xdr:to>
      <xdr:col>34</xdr:col>
      <xdr:colOff>88900</xdr:colOff>
      <xdr:row>20</xdr:row>
      <xdr:rowOff>428625</xdr:rowOff>
    </xdr:to>
    <xdr:cxnSp>
      <xdr:nvCxnSpPr>
        <xdr:cNvPr id="99" name="Straight Connector 10"/>
        <xdr:cNvCxnSpPr/>
      </xdr:nvCxnSpPr>
      <xdr:spPr>
        <a:xfrm flipV="1">
          <a:off x="25135205" y="4593590"/>
          <a:ext cx="514985" cy="174625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123825</xdr:colOff>
      <xdr:row>20</xdr:row>
      <xdr:rowOff>254000</xdr:rowOff>
    </xdr:from>
    <xdr:to>
      <xdr:col>35</xdr:col>
      <xdr:colOff>22225</xdr:colOff>
      <xdr:row>20</xdr:row>
      <xdr:rowOff>419100</xdr:rowOff>
    </xdr:to>
    <xdr:cxnSp>
      <xdr:nvCxnSpPr>
        <xdr:cNvPr id="100" name="Straight Connector 11"/>
        <xdr:cNvCxnSpPr/>
      </xdr:nvCxnSpPr>
      <xdr:spPr>
        <a:xfrm flipV="1">
          <a:off x="25419685" y="4593590"/>
          <a:ext cx="429260" cy="16510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95250</xdr:colOff>
      <xdr:row>20</xdr:row>
      <xdr:rowOff>263525</xdr:rowOff>
    </xdr:from>
    <xdr:to>
      <xdr:col>35</xdr:col>
      <xdr:colOff>187325</xdr:colOff>
      <xdr:row>20</xdr:row>
      <xdr:rowOff>419100</xdr:rowOff>
    </xdr:to>
    <xdr:cxnSp>
      <xdr:nvCxnSpPr>
        <xdr:cNvPr id="101" name="Straight Connector 12"/>
        <xdr:cNvCxnSpPr/>
      </xdr:nvCxnSpPr>
      <xdr:spPr>
        <a:xfrm flipV="1">
          <a:off x="25656540" y="4603115"/>
          <a:ext cx="357505" cy="155575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123825</xdr:colOff>
      <xdr:row>20</xdr:row>
      <xdr:rowOff>266700</xdr:rowOff>
    </xdr:from>
    <xdr:to>
      <xdr:col>36</xdr:col>
      <xdr:colOff>133350</xdr:colOff>
      <xdr:row>20</xdr:row>
      <xdr:rowOff>419100</xdr:rowOff>
    </xdr:to>
    <xdr:cxnSp>
      <xdr:nvCxnSpPr>
        <xdr:cNvPr id="102" name="Straight Connector 13"/>
        <xdr:cNvCxnSpPr/>
      </xdr:nvCxnSpPr>
      <xdr:spPr>
        <a:xfrm flipV="1">
          <a:off x="25950545" y="4606290"/>
          <a:ext cx="274955" cy="1524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47625</xdr:colOff>
      <xdr:row>20</xdr:row>
      <xdr:rowOff>266700</xdr:rowOff>
    </xdr:from>
    <xdr:to>
      <xdr:col>37</xdr:col>
      <xdr:colOff>57150</xdr:colOff>
      <xdr:row>20</xdr:row>
      <xdr:rowOff>457200</xdr:rowOff>
    </xdr:to>
    <xdr:cxnSp>
      <xdr:nvCxnSpPr>
        <xdr:cNvPr id="103" name="Straight Connector 14"/>
        <xdr:cNvCxnSpPr>
          <a:endCxn id="96" idx="2"/>
        </xdr:cNvCxnSpPr>
      </xdr:nvCxnSpPr>
      <xdr:spPr>
        <a:xfrm flipV="1">
          <a:off x="26139775" y="4606290"/>
          <a:ext cx="274955" cy="1905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95250</xdr:colOff>
      <xdr:row>20</xdr:row>
      <xdr:rowOff>254000</xdr:rowOff>
    </xdr:from>
    <xdr:to>
      <xdr:col>38</xdr:col>
      <xdr:colOff>133350</xdr:colOff>
      <xdr:row>20</xdr:row>
      <xdr:rowOff>447675</xdr:rowOff>
    </xdr:to>
    <xdr:cxnSp>
      <xdr:nvCxnSpPr>
        <xdr:cNvPr id="104" name="Straight Connector 15"/>
        <xdr:cNvCxnSpPr/>
      </xdr:nvCxnSpPr>
      <xdr:spPr>
        <a:xfrm flipV="1">
          <a:off x="26452830" y="4593590"/>
          <a:ext cx="303530" cy="193675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123825</xdr:colOff>
      <xdr:row>20</xdr:row>
      <xdr:rowOff>263525</xdr:rowOff>
    </xdr:from>
    <xdr:to>
      <xdr:col>39</xdr:col>
      <xdr:colOff>73025</xdr:colOff>
      <xdr:row>20</xdr:row>
      <xdr:rowOff>495300</xdr:rowOff>
    </xdr:to>
    <xdr:cxnSp>
      <xdr:nvCxnSpPr>
        <xdr:cNvPr id="105" name="Straight Connector 16"/>
        <xdr:cNvCxnSpPr/>
      </xdr:nvCxnSpPr>
      <xdr:spPr>
        <a:xfrm flipV="1">
          <a:off x="26746835" y="4603115"/>
          <a:ext cx="214630" cy="23177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114300</xdr:colOff>
      <xdr:row>20</xdr:row>
      <xdr:rowOff>260350</xdr:rowOff>
    </xdr:from>
    <xdr:to>
      <xdr:col>39</xdr:col>
      <xdr:colOff>228600</xdr:colOff>
      <xdr:row>20</xdr:row>
      <xdr:rowOff>485775</xdr:rowOff>
    </xdr:to>
    <xdr:cxnSp>
      <xdr:nvCxnSpPr>
        <xdr:cNvPr id="106" name="Straight Connector 17"/>
        <xdr:cNvCxnSpPr/>
      </xdr:nvCxnSpPr>
      <xdr:spPr>
        <a:xfrm flipV="1">
          <a:off x="27002740" y="4599940"/>
          <a:ext cx="114300" cy="225425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95250</xdr:colOff>
      <xdr:row>20</xdr:row>
      <xdr:rowOff>263525</xdr:rowOff>
    </xdr:from>
    <xdr:to>
      <xdr:col>40</xdr:col>
      <xdr:colOff>149225</xdr:colOff>
      <xdr:row>20</xdr:row>
      <xdr:rowOff>447675</xdr:rowOff>
    </xdr:to>
    <xdr:cxnSp>
      <xdr:nvCxnSpPr>
        <xdr:cNvPr id="107" name="Straight Connector 18"/>
        <xdr:cNvCxnSpPr/>
      </xdr:nvCxnSpPr>
      <xdr:spPr>
        <a:xfrm flipV="1">
          <a:off x="27249120" y="4603115"/>
          <a:ext cx="53975" cy="1841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85725</xdr:colOff>
      <xdr:row>20</xdr:row>
      <xdr:rowOff>260350</xdr:rowOff>
    </xdr:from>
    <xdr:to>
      <xdr:col>41</xdr:col>
      <xdr:colOff>152400</xdr:colOff>
      <xdr:row>20</xdr:row>
      <xdr:rowOff>419100</xdr:rowOff>
    </xdr:to>
    <xdr:cxnSp>
      <xdr:nvCxnSpPr>
        <xdr:cNvPr id="108" name="Straight Connector 19"/>
        <xdr:cNvCxnSpPr/>
      </xdr:nvCxnSpPr>
      <xdr:spPr>
        <a:xfrm flipH="1" flipV="1">
          <a:off x="27505025" y="4599940"/>
          <a:ext cx="66675" cy="1587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9525</xdr:colOff>
      <xdr:row>20</xdr:row>
      <xdr:rowOff>250825</xdr:rowOff>
    </xdr:from>
    <xdr:to>
      <xdr:col>42</xdr:col>
      <xdr:colOff>152400</xdr:colOff>
      <xdr:row>20</xdr:row>
      <xdr:rowOff>419100</xdr:rowOff>
    </xdr:to>
    <xdr:cxnSp>
      <xdr:nvCxnSpPr>
        <xdr:cNvPr id="109" name="Straight Connector 20"/>
        <xdr:cNvCxnSpPr/>
      </xdr:nvCxnSpPr>
      <xdr:spPr>
        <a:xfrm flipH="1" flipV="1">
          <a:off x="27694255" y="4590415"/>
          <a:ext cx="142875" cy="16827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46</xdr:col>
      <xdr:colOff>136525</xdr:colOff>
      <xdr:row>20</xdr:row>
      <xdr:rowOff>193675</xdr:rowOff>
    </xdr:from>
    <xdr:to>
      <xdr:col>47</xdr:col>
      <xdr:colOff>111125</xdr:colOff>
      <xdr:row>20</xdr:row>
      <xdr:rowOff>428625</xdr:rowOff>
    </xdr:to>
    <xdr:cxnSp>
      <xdr:nvCxnSpPr>
        <xdr:cNvPr id="110" name="Straight Connector 21"/>
        <xdr:cNvCxnSpPr/>
      </xdr:nvCxnSpPr>
      <xdr:spPr>
        <a:xfrm flipH="1" flipV="1">
          <a:off x="28882975" y="4533265"/>
          <a:ext cx="240030" cy="2349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47</xdr:col>
      <xdr:colOff>53975</xdr:colOff>
      <xdr:row>20</xdr:row>
      <xdr:rowOff>180975</xdr:rowOff>
    </xdr:from>
    <xdr:to>
      <xdr:col>48</xdr:col>
      <xdr:colOff>146050</xdr:colOff>
      <xdr:row>20</xdr:row>
      <xdr:rowOff>469900</xdr:rowOff>
    </xdr:to>
    <xdr:cxnSp>
      <xdr:nvCxnSpPr>
        <xdr:cNvPr id="111" name="Straight Connector 22"/>
        <xdr:cNvCxnSpPr/>
      </xdr:nvCxnSpPr>
      <xdr:spPr>
        <a:xfrm flipH="1" flipV="1">
          <a:off x="29065855" y="4520565"/>
          <a:ext cx="357505" cy="28892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46</xdr:col>
      <xdr:colOff>19050</xdr:colOff>
      <xdr:row>20</xdr:row>
      <xdr:rowOff>254000</xdr:rowOff>
    </xdr:from>
    <xdr:to>
      <xdr:col>46</xdr:col>
      <xdr:colOff>133350</xdr:colOff>
      <xdr:row>20</xdr:row>
      <xdr:rowOff>450850</xdr:rowOff>
    </xdr:to>
    <xdr:cxnSp>
      <xdr:nvCxnSpPr>
        <xdr:cNvPr id="112" name="Straight Connector 23"/>
        <xdr:cNvCxnSpPr/>
      </xdr:nvCxnSpPr>
      <xdr:spPr>
        <a:xfrm flipH="1" flipV="1">
          <a:off x="28765500" y="4593590"/>
          <a:ext cx="114300" cy="1968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146050</xdr:colOff>
      <xdr:row>20</xdr:row>
      <xdr:rowOff>187325</xdr:rowOff>
    </xdr:from>
    <xdr:to>
      <xdr:col>44</xdr:col>
      <xdr:colOff>184150</xdr:colOff>
      <xdr:row>20</xdr:row>
      <xdr:rowOff>438150</xdr:rowOff>
    </xdr:to>
    <xdr:cxnSp>
      <xdr:nvCxnSpPr>
        <xdr:cNvPr id="113" name="Straight Connector 24"/>
        <xdr:cNvCxnSpPr/>
      </xdr:nvCxnSpPr>
      <xdr:spPr>
        <a:xfrm flipV="1">
          <a:off x="28361640" y="4526915"/>
          <a:ext cx="38100" cy="25082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76200</xdr:colOff>
      <xdr:row>20</xdr:row>
      <xdr:rowOff>180975</xdr:rowOff>
    </xdr:from>
    <xdr:to>
      <xdr:col>45</xdr:col>
      <xdr:colOff>139700</xdr:colOff>
      <xdr:row>20</xdr:row>
      <xdr:rowOff>428625</xdr:rowOff>
    </xdr:to>
    <xdr:cxnSp>
      <xdr:nvCxnSpPr>
        <xdr:cNvPr id="114" name="Straight Connector 25"/>
        <xdr:cNvCxnSpPr/>
      </xdr:nvCxnSpPr>
      <xdr:spPr>
        <a:xfrm flipH="1" flipV="1">
          <a:off x="28557220" y="4520565"/>
          <a:ext cx="63500" cy="247650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130175</xdr:colOff>
      <xdr:row>20</xdr:row>
      <xdr:rowOff>184150</xdr:rowOff>
    </xdr:from>
    <xdr:to>
      <xdr:col>44</xdr:col>
      <xdr:colOff>47625</xdr:colOff>
      <xdr:row>20</xdr:row>
      <xdr:rowOff>412750</xdr:rowOff>
    </xdr:to>
    <xdr:cxnSp>
      <xdr:nvCxnSpPr>
        <xdr:cNvPr id="115" name="Straight Connector 26"/>
        <xdr:cNvCxnSpPr/>
      </xdr:nvCxnSpPr>
      <xdr:spPr>
        <a:xfrm flipV="1">
          <a:off x="28080335" y="4523740"/>
          <a:ext cx="182880" cy="228600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43</xdr:col>
      <xdr:colOff>130175</xdr:colOff>
      <xdr:row>20</xdr:row>
      <xdr:rowOff>28575</xdr:rowOff>
    </xdr:from>
    <xdr:ext cx="1007181" cy="238125"/>
    <xdr:pic>
      <xdr:nvPicPr>
        <xdr:cNvPr id="116" name="Picture 1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8080335" y="4368165"/>
          <a:ext cx="1007110" cy="238125"/>
        </a:xfrm>
        <a:prstGeom prst="rect">
          <a:avLst/>
        </a:prstGeom>
      </xdr:spPr>
    </xdr:pic>
    <xdr:clientData/>
  </xdr:oneCellAnchor>
  <xdr:twoCellAnchor>
    <xdr:from>
      <xdr:col>61</xdr:col>
      <xdr:colOff>0</xdr:colOff>
      <xdr:row>20</xdr:row>
      <xdr:rowOff>9525</xdr:rowOff>
    </xdr:from>
    <xdr:to>
      <xdr:col>66</xdr:col>
      <xdr:colOff>209550</xdr:colOff>
      <xdr:row>20</xdr:row>
      <xdr:rowOff>409575</xdr:rowOff>
    </xdr:to>
    <xdr:sp>
      <xdr:nvSpPr>
        <xdr:cNvPr id="117" name="Rectangle 8"/>
        <xdr:cNvSpPr/>
      </xdr:nvSpPr>
      <xdr:spPr>
        <a:xfrm>
          <a:off x="32727900" y="4349115"/>
          <a:ext cx="1536700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49</xdr:col>
      <xdr:colOff>9525</xdr:colOff>
      <xdr:row>20</xdr:row>
      <xdr:rowOff>9525</xdr:rowOff>
    </xdr:from>
    <xdr:to>
      <xdr:col>60</xdr:col>
      <xdr:colOff>228600</xdr:colOff>
      <xdr:row>20</xdr:row>
      <xdr:rowOff>409575</xdr:rowOff>
    </xdr:to>
    <xdr:sp>
      <xdr:nvSpPr>
        <xdr:cNvPr id="118" name="Rectangle 4"/>
        <xdr:cNvSpPr/>
      </xdr:nvSpPr>
      <xdr:spPr>
        <a:xfrm>
          <a:off x="29552265" y="4349115"/>
          <a:ext cx="3138805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oneCellAnchor>
    <xdr:from>
      <xdr:col>49</xdr:col>
      <xdr:colOff>9525</xdr:colOff>
      <xdr:row>20</xdr:row>
      <xdr:rowOff>19050</xdr:rowOff>
    </xdr:from>
    <xdr:ext cx="2973917" cy="247650"/>
    <xdr:pic>
      <xdr:nvPicPr>
        <xdr:cNvPr id="119" name="Picture 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9552265" y="4358640"/>
          <a:ext cx="2973705" cy="247650"/>
        </a:xfrm>
        <a:prstGeom prst="rect">
          <a:avLst/>
        </a:prstGeom>
      </xdr:spPr>
    </xdr:pic>
    <xdr:clientData/>
  </xdr:oneCellAnchor>
  <xdr:oneCellAnchor>
    <xdr:from>
      <xdr:col>61</xdr:col>
      <xdr:colOff>9525</xdr:colOff>
      <xdr:row>20</xdr:row>
      <xdr:rowOff>28575</xdr:rowOff>
    </xdr:from>
    <xdr:ext cx="1389946" cy="238125"/>
    <xdr:pic>
      <xdr:nvPicPr>
        <xdr:cNvPr id="120" name="Picture 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2737425" y="4368165"/>
          <a:ext cx="1389380" cy="238125"/>
        </a:xfrm>
        <a:prstGeom prst="rect">
          <a:avLst/>
        </a:prstGeom>
      </xdr:spPr>
    </xdr:pic>
    <xdr:clientData/>
  </xdr:oneCellAnchor>
  <xdr:twoCellAnchor>
    <xdr:from>
      <xdr:col>49</xdr:col>
      <xdr:colOff>117475</xdr:colOff>
      <xdr:row>20</xdr:row>
      <xdr:rowOff>254000</xdr:rowOff>
    </xdr:from>
    <xdr:to>
      <xdr:col>51</xdr:col>
      <xdr:colOff>174625</xdr:colOff>
      <xdr:row>20</xdr:row>
      <xdr:rowOff>431800</xdr:rowOff>
    </xdr:to>
    <xdr:cxnSp>
      <xdr:nvCxnSpPr>
        <xdr:cNvPr id="121" name="Straight Connector 9"/>
        <xdr:cNvCxnSpPr/>
      </xdr:nvCxnSpPr>
      <xdr:spPr>
        <a:xfrm flipV="1">
          <a:off x="29660215" y="4593590"/>
          <a:ext cx="588010" cy="17780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50</xdr:col>
      <xdr:colOff>104775</xdr:colOff>
      <xdr:row>20</xdr:row>
      <xdr:rowOff>254000</xdr:rowOff>
    </xdr:from>
    <xdr:to>
      <xdr:col>52</xdr:col>
      <xdr:colOff>88900</xdr:colOff>
      <xdr:row>20</xdr:row>
      <xdr:rowOff>428625</xdr:rowOff>
    </xdr:to>
    <xdr:cxnSp>
      <xdr:nvCxnSpPr>
        <xdr:cNvPr id="122" name="Straight Connector 10"/>
        <xdr:cNvCxnSpPr/>
      </xdr:nvCxnSpPr>
      <xdr:spPr>
        <a:xfrm flipV="1">
          <a:off x="29912945" y="4593590"/>
          <a:ext cx="514985" cy="174625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51</xdr:col>
      <xdr:colOff>123825</xdr:colOff>
      <xdr:row>20</xdr:row>
      <xdr:rowOff>254000</xdr:rowOff>
    </xdr:from>
    <xdr:to>
      <xdr:col>53</xdr:col>
      <xdr:colOff>22225</xdr:colOff>
      <xdr:row>20</xdr:row>
      <xdr:rowOff>419100</xdr:rowOff>
    </xdr:to>
    <xdr:cxnSp>
      <xdr:nvCxnSpPr>
        <xdr:cNvPr id="123" name="Straight Connector 11"/>
        <xdr:cNvCxnSpPr/>
      </xdr:nvCxnSpPr>
      <xdr:spPr>
        <a:xfrm flipV="1">
          <a:off x="30197425" y="4593590"/>
          <a:ext cx="429260" cy="16510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52</xdr:col>
      <xdr:colOff>95250</xdr:colOff>
      <xdr:row>20</xdr:row>
      <xdr:rowOff>263525</xdr:rowOff>
    </xdr:from>
    <xdr:to>
      <xdr:col>53</xdr:col>
      <xdr:colOff>187325</xdr:colOff>
      <xdr:row>20</xdr:row>
      <xdr:rowOff>419100</xdr:rowOff>
    </xdr:to>
    <xdr:cxnSp>
      <xdr:nvCxnSpPr>
        <xdr:cNvPr id="124" name="Straight Connector 12"/>
        <xdr:cNvCxnSpPr/>
      </xdr:nvCxnSpPr>
      <xdr:spPr>
        <a:xfrm flipV="1">
          <a:off x="30434280" y="4603115"/>
          <a:ext cx="357505" cy="155575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53</xdr:col>
      <xdr:colOff>123825</xdr:colOff>
      <xdr:row>20</xdr:row>
      <xdr:rowOff>266700</xdr:rowOff>
    </xdr:from>
    <xdr:to>
      <xdr:col>54</xdr:col>
      <xdr:colOff>133350</xdr:colOff>
      <xdr:row>20</xdr:row>
      <xdr:rowOff>419100</xdr:rowOff>
    </xdr:to>
    <xdr:cxnSp>
      <xdr:nvCxnSpPr>
        <xdr:cNvPr id="125" name="Straight Connector 13"/>
        <xdr:cNvCxnSpPr/>
      </xdr:nvCxnSpPr>
      <xdr:spPr>
        <a:xfrm flipV="1">
          <a:off x="30728285" y="4606290"/>
          <a:ext cx="274955" cy="1524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47625</xdr:colOff>
      <xdr:row>20</xdr:row>
      <xdr:rowOff>266700</xdr:rowOff>
    </xdr:from>
    <xdr:to>
      <xdr:col>55</xdr:col>
      <xdr:colOff>57150</xdr:colOff>
      <xdr:row>20</xdr:row>
      <xdr:rowOff>457200</xdr:rowOff>
    </xdr:to>
    <xdr:cxnSp>
      <xdr:nvCxnSpPr>
        <xdr:cNvPr id="126" name="Straight Connector 14"/>
        <xdr:cNvCxnSpPr>
          <a:endCxn id="119" idx="2"/>
        </xdr:cNvCxnSpPr>
      </xdr:nvCxnSpPr>
      <xdr:spPr>
        <a:xfrm flipV="1">
          <a:off x="30917515" y="4606290"/>
          <a:ext cx="274955" cy="1905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55</xdr:col>
      <xdr:colOff>95250</xdr:colOff>
      <xdr:row>20</xdr:row>
      <xdr:rowOff>254000</xdr:rowOff>
    </xdr:from>
    <xdr:to>
      <xdr:col>56</xdr:col>
      <xdr:colOff>133350</xdr:colOff>
      <xdr:row>20</xdr:row>
      <xdr:rowOff>447675</xdr:rowOff>
    </xdr:to>
    <xdr:cxnSp>
      <xdr:nvCxnSpPr>
        <xdr:cNvPr id="127" name="Straight Connector 15"/>
        <xdr:cNvCxnSpPr/>
      </xdr:nvCxnSpPr>
      <xdr:spPr>
        <a:xfrm flipV="1">
          <a:off x="31230570" y="4593590"/>
          <a:ext cx="303530" cy="193675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56</xdr:col>
      <xdr:colOff>123825</xdr:colOff>
      <xdr:row>20</xdr:row>
      <xdr:rowOff>263525</xdr:rowOff>
    </xdr:from>
    <xdr:to>
      <xdr:col>57</xdr:col>
      <xdr:colOff>73025</xdr:colOff>
      <xdr:row>20</xdr:row>
      <xdr:rowOff>495300</xdr:rowOff>
    </xdr:to>
    <xdr:cxnSp>
      <xdr:nvCxnSpPr>
        <xdr:cNvPr id="128" name="Straight Connector 16"/>
        <xdr:cNvCxnSpPr/>
      </xdr:nvCxnSpPr>
      <xdr:spPr>
        <a:xfrm flipV="1">
          <a:off x="31524575" y="4603115"/>
          <a:ext cx="214630" cy="23177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114300</xdr:colOff>
      <xdr:row>20</xdr:row>
      <xdr:rowOff>260350</xdr:rowOff>
    </xdr:from>
    <xdr:to>
      <xdr:col>57</xdr:col>
      <xdr:colOff>228600</xdr:colOff>
      <xdr:row>20</xdr:row>
      <xdr:rowOff>485775</xdr:rowOff>
    </xdr:to>
    <xdr:cxnSp>
      <xdr:nvCxnSpPr>
        <xdr:cNvPr id="129" name="Straight Connector 17"/>
        <xdr:cNvCxnSpPr/>
      </xdr:nvCxnSpPr>
      <xdr:spPr>
        <a:xfrm flipV="1">
          <a:off x="31780480" y="4599940"/>
          <a:ext cx="114300" cy="225425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58</xdr:col>
      <xdr:colOff>95250</xdr:colOff>
      <xdr:row>20</xdr:row>
      <xdr:rowOff>263525</xdr:rowOff>
    </xdr:from>
    <xdr:to>
      <xdr:col>58</xdr:col>
      <xdr:colOff>149225</xdr:colOff>
      <xdr:row>20</xdr:row>
      <xdr:rowOff>447675</xdr:rowOff>
    </xdr:to>
    <xdr:cxnSp>
      <xdr:nvCxnSpPr>
        <xdr:cNvPr id="130" name="Straight Connector 18"/>
        <xdr:cNvCxnSpPr/>
      </xdr:nvCxnSpPr>
      <xdr:spPr>
        <a:xfrm flipV="1">
          <a:off x="32026860" y="4603115"/>
          <a:ext cx="53975" cy="1841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59</xdr:col>
      <xdr:colOff>85725</xdr:colOff>
      <xdr:row>20</xdr:row>
      <xdr:rowOff>260350</xdr:rowOff>
    </xdr:from>
    <xdr:to>
      <xdr:col>59</xdr:col>
      <xdr:colOff>152400</xdr:colOff>
      <xdr:row>20</xdr:row>
      <xdr:rowOff>419100</xdr:rowOff>
    </xdr:to>
    <xdr:cxnSp>
      <xdr:nvCxnSpPr>
        <xdr:cNvPr id="131" name="Straight Connector 19"/>
        <xdr:cNvCxnSpPr/>
      </xdr:nvCxnSpPr>
      <xdr:spPr>
        <a:xfrm flipH="1" flipV="1">
          <a:off x="32282765" y="4599940"/>
          <a:ext cx="66675" cy="1587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60</xdr:col>
      <xdr:colOff>9525</xdr:colOff>
      <xdr:row>20</xdr:row>
      <xdr:rowOff>250825</xdr:rowOff>
    </xdr:from>
    <xdr:to>
      <xdr:col>60</xdr:col>
      <xdr:colOff>152400</xdr:colOff>
      <xdr:row>20</xdr:row>
      <xdr:rowOff>419100</xdr:rowOff>
    </xdr:to>
    <xdr:cxnSp>
      <xdr:nvCxnSpPr>
        <xdr:cNvPr id="132" name="Straight Connector 20"/>
        <xdr:cNvCxnSpPr/>
      </xdr:nvCxnSpPr>
      <xdr:spPr>
        <a:xfrm flipH="1" flipV="1">
          <a:off x="32471995" y="4590415"/>
          <a:ext cx="142875" cy="16827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64</xdr:col>
      <xdr:colOff>136525</xdr:colOff>
      <xdr:row>20</xdr:row>
      <xdr:rowOff>193675</xdr:rowOff>
    </xdr:from>
    <xdr:to>
      <xdr:col>65</xdr:col>
      <xdr:colOff>111125</xdr:colOff>
      <xdr:row>20</xdr:row>
      <xdr:rowOff>428625</xdr:rowOff>
    </xdr:to>
    <xdr:cxnSp>
      <xdr:nvCxnSpPr>
        <xdr:cNvPr id="133" name="Straight Connector 21"/>
        <xdr:cNvCxnSpPr/>
      </xdr:nvCxnSpPr>
      <xdr:spPr>
        <a:xfrm flipH="1" flipV="1">
          <a:off x="33660715" y="4533265"/>
          <a:ext cx="240030" cy="2349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65</xdr:col>
      <xdr:colOff>53975</xdr:colOff>
      <xdr:row>20</xdr:row>
      <xdr:rowOff>180975</xdr:rowOff>
    </xdr:from>
    <xdr:to>
      <xdr:col>66</xdr:col>
      <xdr:colOff>146050</xdr:colOff>
      <xdr:row>20</xdr:row>
      <xdr:rowOff>469900</xdr:rowOff>
    </xdr:to>
    <xdr:cxnSp>
      <xdr:nvCxnSpPr>
        <xdr:cNvPr id="134" name="Straight Connector 22"/>
        <xdr:cNvCxnSpPr/>
      </xdr:nvCxnSpPr>
      <xdr:spPr>
        <a:xfrm flipH="1" flipV="1">
          <a:off x="33843595" y="4520565"/>
          <a:ext cx="357505" cy="28892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64</xdr:col>
      <xdr:colOff>19050</xdr:colOff>
      <xdr:row>20</xdr:row>
      <xdr:rowOff>254000</xdr:rowOff>
    </xdr:from>
    <xdr:to>
      <xdr:col>64</xdr:col>
      <xdr:colOff>133350</xdr:colOff>
      <xdr:row>20</xdr:row>
      <xdr:rowOff>450850</xdr:rowOff>
    </xdr:to>
    <xdr:cxnSp>
      <xdr:nvCxnSpPr>
        <xdr:cNvPr id="135" name="Straight Connector 23"/>
        <xdr:cNvCxnSpPr/>
      </xdr:nvCxnSpPr>
      <xdr:spPr>
        <a:xfrm flipH="1" flipV="1">
          <a:off x="33543240" y="4593590"/>
          <a:ext cx="114300" cy="1968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62</xdr:col>
      <xdr:colOff>146050</xdr:colOff>
      <xdr:row>20</xdr:row>
      <xdr:rowOff>187325</xdr:rowOff>
    </xdr:from>
    <xdr:to>
      <xdr:col>62</xdr:col>
      <xdr:colOff>184150</xdr:colOff>
      <xdr:row>20</xdr:row>
      <xdr:rowOff>438150</xdr:rowOff>
    </xdr:to>
    <xdr:cxnSp>
      <xdr:nvCxnSpPr>
        <xdr:cNvPr id="136" name="Straight Connector 24"/>
        <xdr:cNvCxnSpPr/>
      </xdr:nvCxnSpPr>
      <xdr:spPr>
        <a:xfrm flipV="1">
          <a:off x="33139380" y="4526915"/>
          <a:ext cx="38100" cy="25082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63</xdr:col>
      <xdr:colOff>76200</xdr:colOff>
      <xdr:row>20</xdr:row>
      <xdr:rowOff>180975</xdr:rowOff>
    </xdr:from>
    <xdr:to>
      <xdr:col>63</xdr:col>
      <xdr:colOff>139700</xdr:colOff>
      <xdr:row>20</xdr:row>
      <xdr:rowOff>428625</xdr:rowOff>
    </xdr:to>
    <xdr:cxnSp>
      <xdr:nvCxnSpPr>
        <xdr:cNvPr id="137" name="Straight Connector 25"/>
        <xdr:cNvCxnSpPr/>
      </xdr:nvCxnSpPr>
      <xdr:spPr>
        <a:xfrm flipH="1" flipV="1">
          <a:off x="33334960" y="4520565"/>
          <a:ext cx="63500" cy="247650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61</xdr:col>
      <xdr:colOff>130175</xdr:colOff>
      <xdr:row>20</xdr:row>
      <xdr:rowOff>184150</xdr:rowOff>
    </xdr:from>
    <xdr:to>
      <xdr:col>62</xdr:col>
      <xdr:colOff>47625</xdr:colOff>
      <xdr:row>20</xdr:row>
      <xdr:rowOff>412750</xdr:rowOff>
    </xdr:to>
    <xdr:cxnSp>
      <xdr:nvCxnSpPr>
        <xdr:cNvPr id="138" name="Straight Connector 26"/>
        <xdr:cNvCxnSpPr/>
      </xdr:nvCxnSpPr>
      <xdr:spPr>
        <a:xfrm flipV="1">
          <a:off x="32858075" y="4523740"/>
          <a:ext cx="182880" cy="228600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61</xdr:col>
      <xdr:colOff>130175</xdr:colOff>
      <xdr:row>20</xdr:row>
      <xdr:rowOff>28575</xdr:rowOff>
    </xdr:from>
    <xdr:ext cx="1007181" cy="238125"/>
    <xdr:pic>
      <xdr:nvPicPr>
        <xdr:cNvPr id="139" name="Picture 13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2858075" y="4368165"/>
          <a:ext cx="1007110" cy="238125"/>
        </a:xfrm>
        <a:prstGeom prst="rect">
          <a:avLst/>
        </a:prstGeom>
      </xdr:spPr>
    </xdr:pic>
    <xdr:clientData/>
  </xdr:oneCellAnchor>
  <xdr:twoCellAnchor>
    <xdr:from>
      <xdr:col>79</xdr:col>
      <xdr:colOff>0</xdr:colOff>
      <xdr:row>20</xdr:row>
      <xdr:rowOff>9525</xdr:rowOff>
    </xdr:from>
    <xdr:to>
      <xdr:col>84</xdr:col>
      <xdr:colOff>209550</xdr:colOff>
      <xdr:row>20</xdr:row>
      <xdr:rowOff>409575</xdr:rowOff>
    </xdr:to>
    <xdr:sp>
      <xdr:nvSpPr>
        <xdr:cNvPr id="140" name="Rectangle 8"/>
        <xdr:cNvSpPr/>
      </xdr:nvSpPr>
      <xdr:spPr>
        <a:xfrm>
          <a:off x="37505640" y="4349115"/>
          <a:ext cx="1536700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67</xdr:col>
      <xdr:colOff>9525</xdr:colOff>
      <xdr:row>20</xdr:row>
      <xdr:rowOff>9525</xdr:rowOff>
    </xdr:from>
    <xdr:to>
      <xdr:col>78</xdr:col>
      <xdr:colOff>228600</xdr:colOff>
      <xdr:row>20</xdr:row>
      <xdr:rowOff>409575</xdr:rowOff>
    </xdr:to>
    <xdr:sp>
      <xdr:nvSpPr>
        <xdr:cNvPr id="141" name="Rectangle 4"/>
        <xdr:cNvSpPr/>
      </xdr:nvSpPr>
      <xdr:spPr>
        <a:xfrm>
          <a:off x="34330005" y="4349115"/>
          <a:ext cx="3138805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oneCellAnchor>
    <xdr:from>
      <xdr:col>67</xdr:col>
      <xdr:colOff>9525</xdr:colOff>
      <xdr:row>20</xdr:row>
      <xdr:rowOff>19050</xdr:rowOff>
    </xdr:from>
    <xdr:ext cx="2973917" cy="247650"/>
    <xdr:pic>
      <xdr:nvPicPr>
        <xdr:cNvPr id="142" name="Picture 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4330005" y="4358640"/>
          <a:ext cx="2973705" cy="247650"/>
        </a:xfrm>
        <a:prstGeom prst="rect">
          <a:avLst/>
        </a:prstGeom>
      </xdr:spPr>
    </xdr:pic>
    <xdr:clientData/>
  </xdr:oneCellAnchor>
  <xdr:oneCellAnchor>
    <xdr:from>
      <xdr:col>79</xdr:col>
      <xdr:colOff>9525</xdr:colOff>
      <xdr:row>20</xdr:row>
      <xdr:rowOff>28575</xdr:rowOff>
    </xdr:from>
    <xdr:ext cx="1389946" cy="238125"/>
    <xdr:pic>
      <xdr:nvPicPr>
        <xdr:cNvPr id="143" name="Picture 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7515165" y="4368165"/>
          <a:ext cx="1389380" cy="238125"/>
        </a:xfrm>
        <a:prstGeom prst="rect">
          <a:avLst/>
        </a:prstGeom>
      </xdr:spPr>
    </xdr:pic>
    <xdr:clientData/>
  </xdr:oneCellAnchor>
  <xdr:twoCellAnchor>
    <xdr:from>
      <xdr:col>67</xdr:col>
      <xdr:colOff>117475</xdr:colOff>
      <xdr:row>20</xdr:row>
      <xdr:rowOff>254000</xdr:rowOff>
    </xdr:from>
    <xdr:to>
      <xdr:col>69</xdr:col>
      <xdr:colOff>174625</xdr:colOff>
      <xdr:row>20</xdr:row>
      <xdr:rowOff>431800</xdr:rowOff>
    </xdr:to>
    <xdr:cxnSp>
      <xdr:nvCxnSpPr>
        <xdr:cNvPr id="144" name="Straight Connector 9"/>
        <xdr:cNvCxnSpPr/>
      </xdr:nvCxnSpPr>
      <xdr:spPr>
        <a:xfrm flipV="1">
          <a:off x="34437955" y="4593590"/>
          <a:ext cx="588010" cy="17780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104775</xdr:colOff>
      <xdr:row>20</xdr:row>
      <xdr:rowOff>254000</xdr:rowOff>
    </xdr:from>
    <xdr:to>
      <xdr:col>70</xdr:col>
      <xdr:colOff>88900</xdr:colOff>
      <xdr:row>20</xdr:row>
      <xdr:rowOff>428625</xdr:rowOff>
    </xdr:to>
    <xdr:cxnSp>
      <xdr:nvCxnSpPr>
        <xdr:cNvPr id="145" name="Straight Connector 10"/>
        <xdr:cNvCxnSpPr/>
      </xdr:nvCxnSpPr>
      <xdr:spPr>
        <a:xfrm flipV="1">
          <a:off x="34690685" y="4593590"/>
          <a:ext cx="514985" cy="174625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69</xdr:col>
      <xdr:colOff>123825</xdr:colOff>
      <xdr:row>20</xdr:row>
      <xdr:rowOff>254000</xdr:rowOff>
    </xdr:from>
    <xdr:to>
      <xdr:col>71</xdr:col>
      <xdr:colOff>22225</xdr:colOff>
      <xdr:row>20</xdr:row>
      <xdr:rowOff>419100</xdr:rowOff>
    </xdr:to>
    <xdr:cxnSp>
      <xdr:nvCxnSpPr>
        <xdr:cNvPr id="146" name="Straight Connector 11"/>
        <xdr:cNvCxnSpPr/>
      </xdr:nvCxnSpPr>
      <xdr:spPr>
        <a:xfrm flipV="1">
          <a:off x="34975165" y="4593590"/>
          <a:ext cx="429260" cy="16510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70</xdr:col>
      <xdr:colOff>95250</xdr:colOff>
      <xdr:row>20</xdr:row>
      <xdr:rowOff>263525</xdr:rowOff>
    </xdr:from>
    <xdr:to>
      <xdr:col>71</xdr:col>
      <xdr:colOff>187325</xdr:colOff>
      <xdr:row>20</xdr:row>
      <xdr:rowOff>419100</xdr:rowOff>
    </xdr:to>
    <xdr:cxnSp>
      <xdr:nvCxnSpPr>
        <xdr:cNvPr id="147" name="Straight Connector 12"/>
        <xdr:cNvCxnSpPr/>
      </xdr:nvCxnSpPr>
      <xdr:spPr>
        <a:xfrm flipV="1">
          <a:off x="35212020" y="4603115"/>
          <a:ext cx="357505" cy="155575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71</xdr:col>
      <xdr:colOff>123825</xdr:colOff>
      <xdr:row>20</xdr:row>
      <xdr:rowOff>266700</xdr:rowOff>
    </xdr:from>
    <xdr:to>
      <xdr:col>72</xdr:col>
      <xdr:colOff>133350</xdr:colOff>
      <xdr:row>20</xdr:row>
      <xdr:rowOff>419100</xdr:rowOff>
    </xdr:to>
    <xdr:cxnSp>
      <xdr:nvCxnSpPr>
        <xdr:cNvPr id="148" name="Straight Connector 13"/>
        <xdr:cNvCxnSpPr/>
      </xdr:nvCxnSpPr>
      <xdr:spPr>
        <a:xfrm flipV="1">
          <a:off x="35506025" y="4606290"/>
          <a:ext cx="274955" cy="1524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72</xdr:col>
      <xdr:colOff>47625</xdr:colOff>
      <xdr:row>20</xdr:row>
      <xdr:rowOff>266700</xdr:rowOff>
    </xdr:from>
    <xdr:to>
      <xdr:col>73</xdr:col>
      <xdr:colOff>57150</xdr:colOff>
      <xdr:row>20</xdr:row>
      <xdr:rowOff>457200</xdr:rowOff>
    </xdr:to>
    <xdr:cxnSp>
      <xdr:nvCxnSpPr>
        <xdr:cNvPr id="149" name="Straight Connector 14"/>
        <xdr:cNvCxnSpPr>
          <a:endCxn id="142" idx="2"/>
        </xdr:cNvCxnSpPr>
      </xdr:nvCxnSpPr>
      <xdr:spPr>
        <a:xfrm flipV="1">
          <a:off x="35695255" y="4606290"/>
          <a:ext cx="274955" cy="1905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73</xdr:col>
      <xdr:colOff>95250</xdr:colOff>
      <xdr:row>20</xdr:row>
      <xdr:rowOff>254000</xdr:rowOff>
    </xdr:from>
    <xdr:to>
      <xdr:col>74</xdr:col>
      <xdr:colOff>133350</xdr:colOff>
      <xdr:row>20</xdr:row>
      <xdr:rowOff>447675</xdr:rowOff>
    </xdr:to>
    <xdr:cxnSp>
      <xdr:nvCxnSpPr>
        <xdr:cNvPr id="150" name="Straight Connector 15"/>
        <xdr:cNvCxnSpPr/>
      </xdr:nvCxnSpPr>
      <xdr:spPr>
        <a:xfrm flipV="1">
          <a:off x="36008310" y="4593590"/>
          <a:ext cx="303530" cy="193675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74</xdr:col>
      <xdr:colOff>123825</xdr:colOff>
      <xdr:row>20</xdr:row>
      <xdr:rowOff>263525</xdr:rowOff>
    </xdr:from>
    <xdr:to>
      <xdr:col>75</xdr:col>
      <xdr:colOff>73025</xdr:colOff>
      <xdr:row>20</xdr:row>
      <xdr:rowOff>495300</xdr:rowOff>
    </xdr:to>
    <xdr:cxnSp>
      <xdr:nvCxnSpPr>
        <xdr:cNvPr id="151" name="Straight Connector 16"/>
        <xdr:cNvCxnSpPr/>
      </xdr:nvCxnSpPr>
      <xdr:spPr>
        <a:xfrm flipV="1">
          <a:off x="36302315" y="4603115"/>
          <a:ext cx="214630" cy="23177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75</xdr:col>
      <xdr:colOff>114300</xdr:colOff>
      <xdr:row>20</xdr:row>
      <xdr:rowOff>260350</xdr:rowOff>
    </xdr:from>
    <xdr:to>
      <xdr:col>75</xdr:col>
      <xdr:colOff>228600</xdr:colOff>
      <xdr:row>20</xdr:row>
      <xdr:rowOff>485775</xdr:rowOff>
    </xdr:to>
    <xdr:cxnSp>
      <xdr:nvCxnSpPr>
        <xdr:cNvPr id="152" name="Straight Connector 17"/>
        <xdr:cNvCxnSpPr/>
      </xdr:nvCxnSpPr>
      <xdr:spPr>
        <a:xfrm flipV="1">
          <a:off x="36558220" y="4599940"/>
          <a:ext cx="114300" cy="225425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76</xdr:col>
      <xdr:colOff>95250</xdr:colOff>
      <xdr:row>20</xdr:row>
      <xdr:rowOff>263525</xdr:rowOff>
    </xdr:from>
    <xdr:to>
      <xdr:col>76</xdr:col>
      <xdr:colOff>149225</xdr:colOff>
      <xdr:row>20</xdr:row>
      <xdr:rowOff>447675</xdr:rowOff>
    </xdr:to>
    <xdr:cxnSp>
      <xdr:nvCxnSpPr>
        <xdr:cNvPr id="153" name="Straight Connector 18"/>
        <xdr:cNvCxnSpPr/>
      </xdr:nvCxnSpPr>
      <xdr:spPr>
        <a:xfrm flipV="1">
          <a:off x="36804600" y="4603115"/>
          <a:ext cx="53975" cy="1841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77</xdr:col>
      <xdr:colOff>85725</xdr:colOff>
      <xdr:row>20</xdr:row>
      <xdr:rowOff>260350</xdr:rowOff>
    </xdr:from>
    <xdr:to>
      <xdr:col>77</xdr:col>
      <xdr:colOff>152400</xdr:colOff>
      <xdr:row>20</xdr:row>
      <xdr:rowOff>419100</xdr:rowOff>
    </xdr:to>
    <xdr:cxnSp>
      <xdr:nvCxnSpPr>
        <xdr:cNvPr id="154" name="Straight Connector 19"/>
        <xdr:cNvCxnSpPr/>
      </xdr:nvCxnSpPr>
      <xdr:spPr>
        <a:xfrm flipH="1" flipV="1">
          <a:off x="37060505" y="4599940"/>
          <a:ext cx="66675" cy="1587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78</xdr:col>
      <xdr:colOff>9525</xdr:colOff>
      <xdr:row>20</xdr:row>
      <xdr:rowOff>250825</xdr:rowOff>
    </xdr:from>
    <xdr:to>
      <xdr:col>78</xdr:col>
      <xdr:colOff>152400</xdr:colOff>
      <xdr:row>20</xdr:row>
      <xdr:rowOff>419100</xdr:rowOff>
    </xdr:to>
    <xdr:cxnSp>
      <xdr:nvCxnSpPr>
        <xdr:cNvPr id="155" name="Straight Connector 20"/>
        <xdr:cNvCxnSpPr/>
      </xdr:nvCxnSpPr>
      <xdr:spPr>
        <a:xfrm flipH="1" flipV="1">
          <a:off x="37249735" y="4590415"/>
          <a:ext cx="142875" cy="16827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82</xdr:col>
      <xdr:colOff>136525</xdr:colOff>
      <xdr:row>20</xdr:row>
      <xdr:rowOff>193675</xdr:rowOff>
    </xdr:from>
    <xdr:to>
      <xdr:col>83</xdr:col>
      <xdr:colOff>111125</xdr:colOff>
      <xdr:row>20</xdr:row>
      <xdr:rowOff>428625</xdr:rowOff>
    </xdr:to>
    <xdr:cxnSp>
      <xdr:nvCxnSpPr>
        <xdr:cNvPr id="156" name="Straight Connector 21"/>
        <xdr:cNvCxnSpPr/>
      </xdr:nvCxnSpPr>
      <xdr:spPr>
        <a:xfrm flipH="1" flipV="1">
          <a:off x="38438455" y="4533265"/>
          <a:ext cx="240030" cy="2349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83</xdr:col>
      <xdr:colOff>53975</xdr:colOff>
      <xdr:row>20</xdr:row>
      <xdr:rowOff>180975</xdr:rowOff>
    </xdr:from>
    <xdr:to>
      <xdr:col>84</xdr:col>
      <xdr:colOff>146050</xdr:colOff>
      <xdr:row>20</xdr:row>
      <xdr:rowOff>469900</xdr:rowOff>
    </xdr:to>
    <xdr:cxnSp>
      <xdr:nvCxnSpPr>
        <xdr:cNvPr id="157" name="Straight Connector 22"/>
        <xdr:cNvCxnSpPr/>
      </xdr:nvCxnSpPr>
      <xdr:spPr>
        <a:xfrm flipH="1" flipV="1">
          <a:off x="38621335" y="4520565"/>
          <a:ext cx="357505" cy="28892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82</xdr:col>
      <xdr:colOff>19050</xdr:colOff>
      <xdr:row>20</xdr:row>
      <xdr:rowOff>254000</xdr:rowOff>
    </xdr:from>
    <xdr:to>
      <xdr:col>82</xdr:col>
      <xdr:colOff>133350</xdr:colOff>
      <xdr:row>20</xdr:row>
      <xdr:rowOff>450850</xdr:rowOff>
    </xdr:to>
    <xdr:cxnSp>
      <xdr:nvCxnSpPr>
        <xdr:cNvPr id="158" name="Straight Connector 23"/>
        <xdr:cNvCxnSpPr/>
      </xdr:nvCxnSpPr>
      <xdr:spPr>
        <a:xfrm flipH="1" flipV="1">
          <a:off x="38320980" y="4593590"/>
          <a:ext cx="114300" cy="1968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146050</xdr:colOff>
      <xdr:row>20</xdr:row>
      <xdr:rowOff>187325</xdr:rowOff>
    </xdr:from>
    <xdr:to>
      <xdr:col>80</xdr:col>
      <xdr:colOff>184150</xdr:colOff>
      <xdr:row>20</xdr:row>
      <xdr:rowOff>438150</xdr:rowOff>
    </xdr:to>
    <xdr:cxnSp>
      <xdr:nvCxnSpPr>
        <xdr:cNvPr id="159" name="Straight Connector 24"/>
        <xdr:cNvCxnSpPr/>
      </xdr:nvCxnSpPr>
      <xdr:spPr>
        <a:xfrm flipV="1">
          <a:off x="37917120" y="4526915"/>
          <a:ext cx="38100" cy="25082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81</xdr:col>
      <xdr:colOff>76200</xdr:colOff>
      <xdr:row>20</xdr:row>
      <xdr:rowOff>180975</xdr:rowOff>
    </xdr:from>
    <xdr:to>
      <xdr:col>81</xdr:col>
      <xdr:colOff>139700</xdr:colOff>
      <xdr:row>20</xdr:row>
      <xdr:rowOff>428625</xdr:rowOff>
    </xdr:to>
    <xdr:cxnSp>
      <xdr:nvCxnSpPr>
        <xdr:cNvPr id="160" name="Straight Connector 25"/>
        <xdr:cNvCxnSpPr/>
      </xdr:nvCxnSpPr>
      <xdr:spPr>
        <a:xfrm flipH="1" flipV="1">
          <a:off x="38112700" y="4520565"/>
          <a:ext cx="63500" cy="247650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79</xdr:col>
      <xdr:colOff>130175</xdr:colOff>
      <xdr:row>20</xdr:row>
      <xdr:rowOff>184150</xdr:rowOff>
    </xdr:from>
    <xdr:to>
      <xdr:col>80</xdr:col>
      <xdr:colOff>47625</xdr:colOff>
      <xdr:row>20</xdr:row>
      <xdr:rowOff>412750</xdr:rowOff>
    </xdr:to>
    <xdr:cxnSp>
      <xdr:nvCxnSpPr>
        <xdr:cNvPr id="161" name="Straight Connector 26"/>
        <xdr:cNvCxnSpPr/>
      </xdr:nvCxnSpPr>
      <xdr:spPr>
        <a:xfrm flipV="1">
          <a:off x="37635815" y="4523740"/>
          <a:ext cx="182880" cy="228600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79</xdr:col>
      <xdr:colOff>130175</xdr:colOff>
      <xdr:row>20</xdr:row>
      <xdr:rowOff>28575</xdr:rowOff>
    </xdr:from>
    <xdr:ext cx="1007181" cy="238125"/>
    <xdr:pic>
      <xdr:nvPicPr>
        <xdr:cNvPr id="162" name="Picture 16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7635815" y="4368165"/>
          <a:ext cx="1007110" cy="238125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22</xdr:row>
      <xdr:rowOff>0</xdr:rowOff>
    </xdr:from>
    <xdr:ext cx="4114800" cy="431800"/>
    <xdr:pic>
      <xdr:nvPicPr>
        <xdr:cNvPr id="163" name="Picture 16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886950" y="5375275"/>
          <a:ext cx="4114800" cy="4318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23</xdr:row>
      <xdr:rowOff>0</xdr:rowOff>
    </xdr:from>
    <xdr:ext cx="4114800" cy="431800"/>
    <xdr:pic>
      <xdr:nvPicPr>
        <xdr:cNvPr id="164" name="Picture 163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886950" y="5807075"/>
          <a:ext cx="4114800" cy="4318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24</xdr:row>
      <xdr:rowOff>0</xdr:rowOff>
    </xdr:from>
    <xdr:ext cx="4114800" cy="431800"/>
    <xdr:pic>
      <xdr:nvPicPr>
        <xdr:cNvPr id="165" name="Picture 16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886950" y="6238875"/>
          <a:ext cx="4114800" cy="4318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25</xdr:row>
      <xdr:rowOff>0</xdr:rowOff>
    </xdr:from>
    <xdr:ext cx="4114800" cy="431800"/>
    <xdr:pic>
      <xdr:nvPicPr>
        <xdr:cNvPr id="166" name="Picture 16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886950" y="6670675"/>
          <a:ext cx="4114800" cy="4318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22</xdr:row>
      <xdr:rowOff>0</xdr:rowOff>
    </xdr:from>
    <xdr:ext cx="1801488" cy="431800"/>
    <xdr:pic>
      <xdr:nvPicPr>
        <xdr:cNvPr id="167" name="Picture 16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886950" y="5375275"/>
          <a:ext cx="1800860" cy="4318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23</xdr:row>
      <xdr:rowOff>0</xdr:rowOff>
    </xdr:from>
    <xdr:ext cx="1801488" cy="431800"/>
    <xdr:pic>
      <xdr:nvPicPr>
        <xdr:cNvPr id="168" name="Picture 16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886950" y="5807075"/>
          <a:ext cx="1800860" cy="4318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24</xdr:row>
      <xdr:rowOff>0</xdr:rowOff>
    </xdr:from>
    <xdr:ext cx="1801488" cy="431800"/>
    <xdr:pic>
      <xdr:nvPicPr>
        <xdr:cNvPr id="169" name="Picture 16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886950" y="6238875"/>
          <a:ext cx="1800860" cy="431800"/>
        </a:xfrm>
        <a:prstGeom prst="rect">
          <a:avLst/>
        </a:prstGeom>
      </xdr:spPr>
    </xdr:pic>
    <xdr:clientData/>
  </xdr:oneCellAnchor>
  <xdr:oneCellAnchor>
    <xdr:from>
      <xdr:col>10</xdr:col>
      <xdr:colOff>0</xdr:colOff>
      <xdr:row>25</xdr:row>
      <xdr:rowOff>0</xdr:rowOff>
    </xdr:from>
    <xdr:ext cx="1801488" cy="431800"/>
    <xdr:pic>
      <xdr:nvPicPr>
        <xdr:cNvPr id="170" name="Picture 169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886950" y="6670675"/>
          <a:ext cx="1800860" cy="43180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13</xdr:col>
      <xdr:colOff>0</xdr:colOff>
      <xdr:row>53</xdr:row>
      <xdr:rowOff>0</xdr:rowOff>
    </xdr:from>
    <xdr:ext cx="4117388" cy="826566"/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54050" y="16301720"/>
          <a:ext cx="4117340" cy="826135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53</xdr:row>
      <xdr:rowOff>0</xdr:rowOff>
    </xdr:from>
    <xdr:ext cx="4114800" cy="826566"/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880330" y="16301720"/>
          <a:ext cx="4114800" cy="826135"/>
        </a:xfrm>
        <a:prstGeom prst="rect">
          <a:avLst/>
        </a:prstGeom>
      </xdr:spPr>
    </xdr:pic>
    <xdr:clientData/>
  </xdr:oneCellAnchor>
  <xdr:twoCellAnchor>
    <xdr:from>
      <xdr:col>14</xdr:col>
      <xdr:colOff>2135841</xdr:colOff>
      <xdr:row>53</xdr:row>
      <xdr:rowOff>37353</xdr:rowOff>
    </xdr:from>
    <xdr:to>
      <xdr:col>14</xdr:col>
      <xdr:colOff>2413000</xdr:colOff>
      <xdr:row>53</xdr:row>
      <xdr:rowOff>268942</xdr:rowOff>
    </xdr:to>
    <xdr:sp>
      <xdr:nvSpPr>
        <xdr:cNvPr id="4" name="Rounded Rectangle 3"/>
        <xdr:cNvSpPr/>
      </xdr:nvSpPr>
      <xdr:spPr>
        <a:xfrm>
          <a:off x="20015835" y="16338550"/>
          <a:ext cx="277495" cy="23177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14</xdr:col>
      <xdr:colOff>0</xdr:colOff>
      <xdr:row>22</xdr:row>
      <xdr:rowOff>0</xdr:rowOff>
    </xdr:from>
    <xdr:ext cx="4114800" cy="431800"/>
    <xdr:pic>
      <xdr:nvPicPr>
        <xdr:cNvPr id="5" name="Picture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7880330" y="5375275"/>
          <a:ext cx="4114800" cy="43180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23</xdr:row>
      <xdr:rowOff>0</xdr:rowOff>
    </xdr:from>
    <xdr:ext cx="4114800" cy="431800"/>
    <xdr:pic>
      <xdr:nvPicPr>
        <xdr:cNvPr id="6" name="Picture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7880330" y="5807075"/>
          <a:ext cx="4114800" cy="431800"/>
        </a:xfrm>
        <a:prstGeom prst="rect">
          <a:avLst/>
        </a:prstGeom>
      </xdr:spPr>
    </xdr:pic>
    <xdr:clientData/>
  </xdr:oneCellAnchor>
  <xdr:twoCellAnchor>
    <xdr:from>
      <xdr:col>14</xdr:col>
      <xdr:colOff>1769783</xdr:colOff>
      <xdr:row>53</xdr:row>
      <xdr:rowOff>29882</xdr:rowOff>
    </xdr:from>
    <xdr:to>
      <xdr:col>14</xdr:col>
      <xdr:colOff>2046942</xdr:colOff>
      <xdr:row>53</xdr:row>
      <xdr:rowOff>261471</xdr:rowOff>
    </xdr:to>
    <xdr:sp>
      <xdr:nvSpPr>
        <xdr:cNvPr id="7" name="Rounded Rectangle 6"/>
        <xdr:cNvSpPr/>
      </xdr:nvSpPr>
      <xdr:spPr>
        <a:xfrm>
          <a:off x="19650075" y="16331565"/>
          <a:ext cx="276860" cy="23114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13</xdr:col>
      <xdr:colOff>0</xdr:colOff>
      <xdr:row>55</xdr:row>
      <xdr:rowOff>0</xdr:rowOff>
    </xdr:from>
    <xdr:ext cx="4117388" cy="824752"/>
    <xdr:pic>
      <xdr:nvPicPr>
        <xdr:cNvPr id="8" name="Picture 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54050" y="17127220"/>
          <a:ext cx="4117340" cy="82423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55</xdr:row>
      <xdr:rowOff>0</xdr:rowOff>
    </xdr:from>
    <xdr:ext cx="4114800" cy="824752"/>
    <xdr:pic>
      <xdr:nvPicPr>
        <xdr:cNvPr id="9" name="Picture 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880330" y="17127220"/>
          <a:ext cx="4114800" cy="824230"/>
        </a:xfrm>
        <a:prstGeom prst="rect">
          <a:avLst/>
        </a:prstGeom>
      </xdr:spPr>
    </xdr:pic>
    <xdr:clientData/>
  </xdr:oneCellAnchor>
  <xdr:twoCellAnchor>
    <xdr:from>
      <xdr:col>14</xdr:col>
      <xdr:colOff>2135841</xdr:colOff>
      <xdr:row>55</xdr:row>
      <xdr:rowOff>37353</xdr:rowOff>
    </xdr:from>
    <xdr:to>
      <xdr:col>14</xdr:col>
      <xdr:colOff>2413000</xdr:colOff>
      <xdr:row>55</xdr:row>
      <xdr:rowOff>268942</xdr:rowOff>
    </xdr:to>
    <xdr:sp>
      <xdr:nvSpPr>
        <xdr:cNvPr id="10" name="Rounded Rectangle 9"/>
        <xdr:cNvSpPr/>
      </xdr:nvSpPr>
      <xdr:spPr>
        <a:xfrm>
          <a:off x="20015835" y="17164050"/>
          <a:ext cx="277495" cy="23177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1769783</xdr:colOff>
      <xdr:row>55</xdr:row>
      <xdr:rowOff>29882</xdr:rowOff>
    </xdr:from>
    <xdr:to>
      <xdr:col>14</xdr:col>
      <xdr:colOff>2046942</xdr:colOff>
      <xdr:row>55</xdr:row>
      <xdr:rowOff>261471</xdr:rowOff>
    </xdr:to>
    <xdr:sp>
      <xdr:nvSpPr>
        <xdr:cNvPr id="11" name="Rounded Rectangle 10"/>
        <xdr:cNvSpPr/>
      </xdr:nvSpPr>
      <xdr:spPr>
        <a:xfrm>
          <a:off x="19650075" y="17157065"/>
          <a:ext cx="276860" cy="23114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13</xdr:col>
      <xdr:colOff>0</xdr:colOff>
      <xdr:row>57</xdr:row>
      <xdr:rowOff>0</xdr:rowOff>
    </xdr:from>
    <xdr:ext cx="4117388" cy="824752"/>
    <xdr:pic>
      <xdr:nvPicPr>
        <xdr:cNvPr id="12" name="Picture 1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54050" y="17940020"/>
          <a:ext cx="4117340" cy="82423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57</xdr:row>
      <xdr:rowOff>0</xdr:rowOff>
    </xdr:from>
    <xdr:ext cx="4114800" cy="824752"/>
    <xdr:pic>
      <xdr:nvPicPr>
        <xdr:cNvPr id="13" name="Picture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880330" y="17940020"/>
          <a:ext cx="4114800" cy="824230"/>
        </a:xfrm>
        <a:prstGeom prst="rect">
          <a:avLst/>
        </a:prstGeom>
      </xdr:spPr>
    </xdr:pic>
    <xdr:clientData/>
  </xdr:oneCellAnchor>
  <xdr:twoCellAnchor>
    <xdr:from>
      <xdr:col>14</xdr:col>
      <xdr:colOff>2135841</xdr:colOff>
      <xdr:row>57</xdr:row>
      <xdr:rowOff>37353</xdr:rowOff>
    </xdr:from>
    <xdr:to>
      <xdr:col>14</xdr:col>
      <xdr:colOff>2413000</xdr:colOff>
      <xdr:row>57</xdr:row>
      <xdr:rowOff>268942</xdr:rowOff>
    </xdr:to>
    <xdr:sp>
      <xdr:nvSpPr>
        <xdr:cNvPr id="14" name="Rounded Rectangle 13"/>
        <xdr:cNvSpPr/>
      </xdr:nvSpPr>
      <xdr:spPr>
        <a:xfrm>
          <a:off x="20015835" y="17976850"/>
          <a:ext cx="277495" cy="23177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1769783</xdr:colOff>
      <xdr:row>57</xdr:row>
      <xdr:rowOff>29882</xdr:rowOff>
    </xdr:from>
    <xdr:to>
      <xdr:col>14</xdr:col>
      <xdr:colOff>2046942</xdr:colOff>
      <xdr:row>57</xdr:row>
      <xdr:rowOff>261471</xdr:rowOff>
    </xdr:to>
    <xdr:sp>
      <xdr:nvSpPr>
        <xdr:cNvPr id="15" name="Rounded Rectangle 14"/>
        <xdr:cNvSpPr/>
      </xdr:nvSpPr>
      <xdr:spPr>
        <a:xfrm>
          <a:off x="19650075" y="17969865"/>
          <a:ext cx="276860" cy="23114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0</xdr:colOff>
      <xdr:row>40</xdr:row>
      <xdr:rowOff>152400</xdr:rowOff>
    </xdr:from>
    <xdr:to>
      <xdr:col>10</xdr:col>
      <xdr:colOff>0</xdr:colOff>
      <xdr:row>40</xdr:row>
      <xdr:rowOff>266700</xdr:rowOff>
    </xdr:to>
    <xdr:grpSp>
      <xdr:nvGrpSpPr>
        <xdr:cNvPr id="16" name="Group 15"/>
        <xdr:cNvGrpSpPr/>
      </xdr:nvGrpSpPr>
      <xdr:grpSpPr>
        <a:xfrm>
          <a:off x="10077450" y="11120120"/>
          <a:ext cx="419100" cy="114300"/>
          <a:chOff x="3505200" y="3606800"/>
          <a:chExt cx="1917700" cy="406400"/>
        </a:xfrm>
      </xdr:grpSpPr>
      <xdr:cxnSp>
        <xdr:nvCxnSpPr>
          <xdr:cNvPr id="17" name="Straight Connector 16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8" name="Straight Connector 17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9" name="Straight Connector 18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20" name="Straight Connector 19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21" name="Straight Connector 20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46</xdr:row>
      <xdr:rowOff>152400</xdr:rowOff>
    </xdr:from>
    <xdr:to>
      <xdr:col>10</xdr:col>
      <xdr:colOff>0</xdr:colOff>
      <xdr:row>46</xdr:row>
      <xdr:rowOff>266700</xdr:rowOff>
    </xdr:to>
    <xdr:grpSp>
      <xdr:nvGrpSpPr>
        <xdr:cNvPr id="22" name="Group 21"/>
        <xdr:cNvGrpSpPr/>
      </xdr:nvGrpSpPr>
      <xdr:grpSpPr>
        <a:xfrm>
          <a:off x="10077450" y="13558520"/>
          <a:ext cx="419100" cy="114300"/>
          <a:chOff x="3505200" y="3606800"/>
          <a:chExt cx="1917700" cy="406400"/>
        </a:xfrm>
      </xdr:grpSpPr>
      <xdr:cxnSp>
        <xdr:nvCxnSpPr>
          <xdr:cNvPr id="23" name="Straight Connector 22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24" name="Straight Connector 23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25" name="Straight Connector 24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26" name="Straight Connector 25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27" name="Straight Connector 26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53</xdr:row>
      <xdr:rowOff>152400</xdr:rowOff>
    </xdr:from>
    <xdr:to>
      <xdr:col>10</xdr:col>
      <xdr:colOff>0</xdr:colOff>
      <xdr:row>53</xdr:row>
      <xdr:rowOff>266700</xdr:rowOff>
    </xdr:to>
    <xdr:grpSp>
      <xdr:nvGrpSpPr>
        <xdr:cNvPr id="28" name="Group 27"/>
        <xdr:cNvGrpSpPr/>
      </xdr:nvGrpSpPr>
      <xdr:grpSpPr>
        <a:xfrm>
          <a:off x="10077450" y="16454120"/>
          <a:ext cx="419100" cy="114300"/>
          <a:chOff x="3505200" y="3606800"/>
          <a:chExt cx="1917700" cy="406400"/>
        </a:xfrm>
      </xdr:grpSpPr>
      <xdr:cxnSp>
        <xdr:nvCxnSpPr>
          <xdr:cNvPr id="29" name="Straight Connector 28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30" name="Straight Connector 29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31" name="Straight Connector 30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32" name="Straight Connector 31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33" name="Straight Connector 32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54</xdr:row>
      <xdr:rowOff>152400</xdr:rowOff>
    </xdr:from>
    <xdr:to>
      <xdr:col>10</xdr:col>
      <xdr:colOff>0</xdr:colOff>
      <xdr:row>54</xdr:row>
      <xdr:rowOff>266700</xdr:rowOff>
    </xdr:to>
    <xdr:grpSp>
      <xdr:nvGrpSpPr>
        <xdr:cNvPr id="34" name="Group 33"/>
        <xdr:cNvGrpSpPr/>
      </xdr:nvGrpSpPr>
      <xdr:grpSpPr>
        <a:xfrm>
          <a:off x="10077450" y="16860520"/>
          <a:ext cx="419100" cy="114300"/>
          <a:chOff x="3505200" y="3606800"/>
          <a:chExt cx="1917700" cy="406400"/>
        </a:xfrm>
      </xdr:grpSpPr>
      <xdr:cxnSp>
        <xdr:nvCxnSpPr>
          <xdr:cNvPr id="35" name="Straight Connector 34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36" name="Straight Connector 35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37" name="Straight Connector 36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38" name="Straight Connector 37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39" name="Straight Connector 38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55</xdr:row>
      <xdr:rowOff>152400</xdr:rowOff>
    </xdr:from>
    <xdr:to>
      <xdr:col>10</xdr:col>
      <xdr:colOff>0</xdr:colOff>
      <xdr:row>55</xdr:row>
      <xdr:rowOff>266700</xdr:rowOff>
    </xdr:to>
    <xdr:grpSp>
      <xdr:nvGrpSpPr>
        <xdr:cNvPr id="40" name="Group 39"/>
        <xdr:cNvGrpSpPr/>
      </xdr:nvGrpSpPr>
      <xdr:grpSpPr>
        <a:xfrm>
          <a:off x="10077450" y="17279620"/>
          <a:ext cx="419100" cy="114300"/>
          <a:chOff x="3505200" y="3606800"/>
          <a:chExt cx="1917700" cy="406400"/>
        </a:xfrm>
      </xdr:grpSpPr>
      <xdr:cxnSp>
        <xdr:nvCxnSpPr>
          <xdr:cNvPr id="41" name="Straight Connector 40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42" name="Straight Connector 41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43" name="Straight Connector 42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44" name="Straight Connector 43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45" name="Straight Connector 44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56</xdr:row>
      <xdr:rowOff>152400</xdr:rowOff>
    </xdr:from>
    <xdr:to>
      <xdr:col>10</xdr:col>
      <xdr:colOff>0</xdr:colOff>
      <xdr:row>56</xdr:row>
      <xdr:rowOff>266700</xdr:rowOff>
    </xdr:to>
    <xdr:grpSp>
      <xdr:nvGrpSpPr>
        <xdr:cNvPr id="46" name="Group 45"/>
        <xdr:cNvGrpSpPr/>
      </xdr:nvGrpSpPr>
      <xdr:grpSpPr>
        <a:xfrm>
          <a:off x="10077450" y="17686020"/>
          <a:ext cx="419100" cy="114300"/>
          <a:chOff x="3505200" y="3606800"/>
          <a:chExt cx="1917700" cy="406400"/>
        </a:xfrm>
      </xdr:grpSpPr>
      <xdr:cxnSp>
        <xdr:nvCxnSpPr>
          <xdr:cNvPr id="47" name="Straight Connector 46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48" name="Straight Connector 47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49" name="Straight Connector 48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50" name="Straight Connector 49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51" name="Straight Connector 50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57</xdr:row>
      <xdr:rowOff>152400</xdr:rowOff>
    </xdr:from>
    <xdr:to>
      <xdr:col>10</xdr:col>
      <xdr:colOff>0</xdr:colOff>
      <xdr:row>57</xdr:row>
      <xdr:rowOff>266700</xdr:rowOff>
    </xdr:to>
    <xdr:grpSp>
      <xdr:nvGrpSpPr>
        <xdr:cNvPr id="52" name="Group 51"/>
        <xdr:cNvGrpSpPr/>
      </xdr:nvGrpSpPr>
      <xdr:grpSpPr>
        <a:xfrm>
          <a:off x="10077450" y="18092420"/>
          <a:ext cx="419100" cy="114300"/>
          <a:chOff x="3505200" y="3606800"/>
          <a:chExt cx="1917700" cy="406400"/>
        </a:xfrm>
      </xdr:grpSpPr>
      <xdr:cxnSp>
        <xdr:nvCxnSpPr>
          <xdr:cNvPr id="53" name="Straight Connector 52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54" name="Straight Connector 53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55" name="Straight Connector 54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56" name="Straight Connector 55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57" name="Straight Connector 56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58</xdr:row>
      <xdr:rowOff>152400</xdr:rowOff>
    </xdr:from>
    <xdr:to>
      <xdr:col>10</xdr:col>
      <xdr:colOff>0</xdr:colOff>
      <xdr:row>58</xdr:row>
      <xdr:rowOff>266700</xdr:rowOff>
    </xdr:to>
    <xdr:grpSp>
      <xdr:nvGrpSpPr>
        <xdr:cNvPr id="58" name="Group 57"/>
        <xdr:cNvGrpSpPr/>
      </xdr:nvGrpSpPr>
      <xdr:grpSpPr>
        <a:xfrm>
          <a:off x="10077450" y="18498820"/>
          <a:ext cx="419100" cy="114300"/>
          <a:chOff x="3505200" y="3606800"/>
          <a:chExt cx="1917700" cy="406400"/>
        </a:xfrm>
      </xdr:grpSpPr>
      <xdr:cxnSp>
        <xdr:nvCxnSpPr>
          <xdr:cNvPr id="59" name="Straight Connector 58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60" name="Straight Connector 59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61" name="Straight Connector 60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62" name="Straight Connector 61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63" name="Straight Connector 62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oneCellAnchor>
    <xdr:from>
      <xdr:col>13</xdr:col>
      <xdr:colOff>0</xdr:colOff>
      <xdr:row>31</xdr:row>
      <xdr:rowOff>0</xdr:rowOff>
    </xdr:from>
    <xdr:ext cx="4117388" cy="826566"/>
    <xdr:pic>
      <xdr:nvPicPr>
        <xdr:cNvPr id="64" name="Picture 6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54050" y="7704455"/>
          <a:ext cx="4117340" cy="826135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31</xdr:row>
      <xdr:rowOff>0</xdr:rowOff>
    </xdr:from>
    <xdr:ext cx="4114800" cy="826566"/>
    <xdr:pic>
      <xdr:nvPicPr>
        <xdr:cNvPr id="65" name="Picture 6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880330" y="7704455"/>
          <a:ext cx="4114800" cy="826135"/>
        </a:xfrm>
        <a:prstGeom prst="rect">
          <a:avLst/>
        </a:prstGeom>
      </xdr:spPr>
    </xdr:pic>
    <xdr:clientData/>
  </xdr:oneCellAnchor>
  <xdr:twoCellAnchor>
    <xdr:from>
      <xdr:col>14</xdr:col>
      <xdr:colOff>2135841</xdr:colOff>
      <xdr:row>31</xdr:row>
      <xdr:rowOff>37353</xdr:rowOff>
    </xdr:from>
    <xdr:to>
      <xdr:col>14</xdr:col>
      <xdr:colOff>2413000</xdr:colOff>
      <xdr:row>31</xdr:row>
      <xdr:rowOff>268942</xdr:rowOff>
    </xdr:to>
    <xdr:sp>
      <xdr:nvSpPr>
        <xdr:cNvPr id="66" name="Rounded Rectangle 65"/>
        <xdr:cNvSpPr/>
      </xdr:nvSpPr>
      <xdr:spPr>
        <a:xfrm>
          <a:off x="20015835" y="7741285"/>
          <a:ext cx="277495" cy="23177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1769783</xdr:colOff>
      <xdr:row>31</xdr:row>
      <xdr:rowOff>29882</xdr:rowOff>
    </xdr:from>
    <xdr:to>
      <xdr:col>14</xdr:col>
      <xdr:colOff>2046942</xdr:colOff>
      <xdr:row>31</xdr:row>
      <xdr:rowOff>261471</xdr:rowOff>
    </xdr:to>
    <xdr:sp>
      <xdr:nvSpPr>
        <xdr:cNvPr id="67" name="Rounded Rectangle 66"/>
        <xdr:cNvSpPr/>
      </xdr:nvSpPr>
      <xdr:spPr>
        <a:xfrm>
          <a:off x="19650075" y="7734300"/>
          <a:ext cx="276860" cy="23114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13</xdr:col>
      <xdr:colOff>0</xdr:colOff>
      <xdr:row>33</xdr:row>
      <xdr:rowOff>0</xdr:rowOff>
    </xdr:from>
    <xdr:ext cx="4117388" cy="826566"/>
    <xdr:pic>
      <xdr:nvPicPr>
        <xdr:cNvPr id="68" name="Picture 6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54050" y="8517255"/>
          <a:ext cx="4117340" cy="826135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33</xdr:row>
      <xdr:rowOff>0</xdr:rowOff>
    </xdr:from>
    <xdr:ext cx="4114800" cy="826566"/>
    <xdr:pic>
      <xdr:nvPicPr>
        <xdr:cNvPr id="69" name="Picture 6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880330" y="8517255"/>
          <a:ext cx="4114800" cy="826135"/>
        </a:xfrm>
        <a:prstGeom prst="rect">
          <a:avLst/>
        </a:prstGeom>
      </xdr:spPr>
    </xdr:pic>
    <xdr:clientData/>
  </xdr:oneCellAnchor>
  <xdr:twoCellAnchor>
    <xdr:from>
      <xdr:col>14</xdr:col>
      <xdr:colOff>2135841</xdr:colOff>
      <xdr:row>33</xdr:row>
      <xdr:rowOff>37353</xdr:rowOff>
    </xdr:from>
    <xdr:to>
      <xdr:col>14</xdr:col>
      <xdr:colOff>2413000</xdr:colOff>
      <xdr:row>33</xdr:row>
      <xdr:rowOff>268942</xdr:rowOff>
    </xdr:to>
    <xdr:sp>
      <xdr:nvSpPr>
        <xdr:cNvPr id="70" name="Rounded Rectangle 69"/>
        <xdr:cNvSpPr/>
      </xdr:nvSpPr>
      <xdr:spPr>
        <a:xfrm>
          <a:off x="20015835" y="8554085"/>
          <a:ext cx="277495" cy="23177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1769783</xdr:colOff>
      <xdr:row>33</xdr:row>
      <xdr:rowOff>29882</xdr:rowOff>
    </xdr:from>
    <xdr:to>
      <xdr:col>14</xdr:col>
      <xdr:colOff>2046942</xdr:colOff>
      <xdr:row>33</xdr:row>
      <xdr:rowOff>261471</xdr:rowOff>
    </xdr:to>
    <xdr:sp>
      <xdr:nvSpPr>
        <xdr:cNvPr id="71" name="Rounded Rectangle 70"/>
        <xdr:cNvSpPr/>
      </xdr:nvSpPr>
      <xdr:spPr>
        <a:xfrm>
          <a:off x="19650075" y="8547100"/>
          <a:ext cx="276860" cy="23114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0</xdr:colOff>
      <xdr:row>31</xdr:row>
      <xdr:rowOff>152400</xdr:rowOff>
    </xdr:from>
    <xdr:to>
      <xdr:col>10</xdr:col>
      <xdr:colOff>0</xdr:colOff>
      <xdr:row>31</xdr:row>
      <xdr:rowOff>266700</xdr:rowOff>
    </xdr:to>
    <xdr:grpSp>
      <xdr:nvGrpSpPr>
        <xdr:cNvPr id="72" name="Group 71"/>
        <xdr:cNvGrpSpPr/>
      </xdr:nvGrpSpPr>
      <xdr:grpSpPr>
        <a:xfrm>
          <a:off x="10077450" y="7856855"/>
          <a:ext cx="419100" cy="114300"/>
          <a:chOff x="3505200" y="3606800"/>
          <a:chExt cx="1917700" cy="406400"/>
        </a:xfrm>
      </xdr:grpSpPr>
      <xdr:cxnSp>
        <xdr:nvCxnSpPr>
          <xdr:cNvPr id="73" name="Straight Connector 72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74" name="Straight Connector 73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75" name="Straight Connector 74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76" name="Straight Connector 75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77" name="Straight Connector 76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32</xdr:row>
      <xdr:rowOff>152400</xdr:rowOff>
    </xdr:from>
    <xdr:to>
      <xdr:col>10</xdr:col>
      <xdr:colOff>0</xdr:colOff>
      <xdr:row>32</xdr:row>
      <xdr:rowOff>266700</xdr:rowOff>
    </xdr:to>
    <xdr:grpSp>
      <xdr:nvGrpSpPr>
        <xdr:cNvPr id="78" name="Group 77"/>
        <xdr:cNvGrpSpPr/>
      </xdr:nvGrpSpPr>
      <xdr:grpSpPr>
        <a:xfrm>
          <a:off x="10077450" y="8263255"/>
          <a:ext cx="419100" cy="114300"/>
          <a:chOff x="3505200" y="3606800"/>
          <a:chExt cx="1917700" cy="406400"/>
        </a:xfrm>
      </xdr:grpSpPr>
      <xdr:cxnSp>
        <xdr:nvCxnSpPr>
          <xdr:cNvPr id="79" name="Straight Connector 78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80" name="Straight Connector 79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81" name="Straight Connector 80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82" name="Straight Connector 81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83" name="Straight Connector 82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33</xdr:row>
      <xdr:rowOff>127000</xdr:rowOff>
    </xdr:from>
    <xdr:to>
      <xdr:col>10</xdr:col>
      <xdr:colOff>0</xdr:colOff>
      <xdr:row>33</xdr:row>
      <xdr:rowOff>241300</xdr:rowOff>
    </xdr:to>
    <xdr:grpSp>
      <xdr:nvGrpSpPr>
        <xdr:cNvPr id="84" name="Group 83"/>
        <xdr:cNvGrpSpPr/>
      </xdr:nvGrpSpPr>
      <xdr:grpSpPr>
        <a:xfrm>
          <a:off x="10077450" y="8644255"/>
          <a:ext cx="419100" cy="114300"/>
          <a:chOff x="3505200" y="3606800"/>
          <a:chExt cx="1917700" cy="406400"/>
        </a:xfrm>
      </xdr:grpSpPr>
      <xdr:cxnSp>
        <xdr:nvCxnSpPr>
          <xdr:cNvPr id="85" name="Straight Connector 84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86" name="Straight Connector 85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87" name="Straight Connector 86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88" name="Straight Connector 87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89" name="Straight Connector 88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34</xdr:row>
      <xdr:rowOff>127000</xdr:rowOff>
    </xdr:from>
    <xdr:to>
      <xdr:col>10</xdr:col>
      <xdr:colOff>0</xdr:colOff>
      <xdr:row>34</xdr:row>
      <xdr:rowOff>241300</xdr:rowOff>
    </xdr:to>
    <xdr:grpSp>
      <xdr:nvGrpSpPr>
        <xdr:cNvPr id="90" name="Group 89"/>
        <xdr:cNvGrpSpPr/>
      </xdr:nvGrpSpPr>
      <xdr:grpSpPr>
        <a:xfrm>
          <a:off x="10077450" y="9050655"/>
          <a:ext cx="419100" cy="114300"/>
          <a:chOff x="3505200" y="3606800"/>
          <a:chExt cx="1917700" cy="406400"/>
        </a:xfrm>
      </xdr:grpSpPr>
      <xdr:cxnSp>
        <xdr:nvCxnSpPr>
          <xdr:cNvPr id="91" name="Straight Connector 90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92" name="Straight Connector 91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93" name="Straight Connector 92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94" name="Straight Connector 93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95" name="Straight Connector 94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oneCellAnchor>
    <xdr:from>
      <xdr:col>13</xdr:col>
      <xdr:colOff>0</xdr:colOff>
      <xdr:row>35</xdr:row>
      <xdr:rowOff>0</xdr:rowOff>
    </xdr:from>
    <xdr:ext cx="4117388" cy="409998"/>
    <xdr:pic>
      <xdr:nvPicPr>
        <xdr:cNvPr id="96" name="Picture 9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354050" y="9342755"/>
          <a:ext cx="4117340" cy="409575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35</xdr:row>
      <xdr:rowOff>1</xdr:rowOff>
    </xdr:from>
    <xdr:ext cx="4114800" cy="414019"/>
    <xdr:pic>
      <xdr:nvPicPr>
        <xdr:cNvPr id="97" name="Picture 9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7880330" y="9342755"/>
          <a:ext cx="4114800" cy="414020"/>
        </a:xfrm>
        <a:prstGeom prst="rect">
          <a:avLst/>
        </a:prstGeom>
      </xdr:spPr>
    </xdr:pic>
    <xdr:clientData/>
  </xdr:oneCellAnchor>
  <xdr:twoCellAnchor>
    <xdr:from>
      <xdr:col>9</xdr:col>
      <xdr:colOff>0</xdr:colOff>
      <xdr:row>35</xdr:row>
      <xdr:rowOff>50800</xdr:rowOff>
    </xdr:from>
    <xdr:to>
      <xdr:col>10</xdr:col>
      <xdr:colOff>0</xdr:colOff>
      <xdr:row>35</xdr:row>
      <xdr:rowOff>165100</xdr:rowOff>
    </xdr:to>
    <xdr:grpSp>
      <xdr:nvGrpSpPr>
        <xdr:cNvPr id="98" name="Group 97"/>
        <xdr:cNvGrpSpPr/>
      </xdr:nvGrpSpPr>
      <xdr:grpSpPr>
        <a:xfrm>
          <a:off x="10077450" y="9393555"/>
          <a:ext cx="419100" cy="114300"/>
          <a:chOff x="3505200" y="3606800"/>
          <a:chExt cx="1917700" cy="406400"/>
        </a:xfrm>
      </xdr:grpSpPr>
      <xdr:cxnSp>
        <xdr:nvCxnSpPr>
          <xdr:cNvPr id="99" name="Straight Connector 98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00" name="Straight Connector 99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01" name="Straight Connector 100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02" name="Straight Connector 101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03" name="Straight Connector 102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36</xdr:row>
      <xdr:rowOff>50800</xdr:rowOff>
    </xdr:from>
    <xdr:to>
      <xdr:col>10</xdr:col>
      <xdr:colOff>0</xdr:colOff>
      <xdr:row>36</xdr:row>
      <xdr:rowOff>165100</xdr:rowOff>
    </xdr:to>
    <xdr:grpSp>
      <xdr:nvGrpSpPr>
        <xdr:cNvPr id="104" name="Group 103"/>
        <xdr:cNvGrpSpPr/>
      </xdr:nvGrpSpPr>
      <xdr:grpSpPr>
        <a:xfrm>
          <a:off x="10077450" y="9591675"/>
          <a:ext cx="419100" cy="114300"/>
          <a:chOff x="3505200" y="3606800"/>
          <a:chExt cx="1917700" cy="406400"/>
        </a:xfrm>
      </xdr:grpSpPr>
      <xdr:cxnSp>
        <xdr:nvCxnSpPr>
          <xdr:cNvPr id="105" name="Straight Connector 104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06" name="Straight Connector 105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07" name="Straight Connector 106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08" name="Straight Connector 107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09" name="Straight Connector 108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42</xdr:row>
      <xdr:rowOff>152400</xdr:rowOff>
    </xdr:from>
    <xdr:to>
      <xdr:col>10</xdr:col>
      <xdr:colOff>0</xdr:colOff>
      <xdr:row>42</xdr:row>
      <xdr:rowOff>266700</xdr:rowOff>
    </xdr:to>
    <xdr:grpSp>
      <xdr:nvGrpSpPr>
        <xdr:cNvPr id="110" name="Group 109"/>
        <xdr:cNvGrpSpPr/>
      </xdr:nvGrpSpPr>
      <xdr:grpSpPr>
        <a:xfrm>
          <a:off x="10077450" y="11932920"/>
          <a:ext cx="419100" cy="114300"/>
          <a:chOff x="3505200" y="3606800"/>
          <a:chExt cx="1917700" cy="406400"/>
        </a:xfrm>
      </xdr:grpSpPr>
      <xdr:cxnSp>
        <xdr:nvCxnSpPr>
          <xdr:cNvPr id="111" name="Straight Connector 110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12" name="Straight Connector 111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13" name="Straight Connector 112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14" name="Straight Connector 113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15" name="Straight Connector 114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43</xdr:row>
      <xdr:rowOff>152400</xdr:rowOff>
    </xdr:from>
    <xdr:to>
      <xdr:col>10</xdr:col>
      <xdr:colOff>0</xdr:colOff>
      <xdr:row>43</xdr:row>
      <xdr:rowOff>266700</xdr:rowOff>
    </xdr:to>
    <xdr:grpSp>
      <xdr:nvGrpSpPr>
        <xdr:cNvPr id="116" name="Group 115"/>
        <xdr:cNvGrpSpPr/>
      </xdr:nvGrpSpPr>
      <xdr:grpSpPr>
        <a:xfrm>
          <a:off x="10077450" y="12339320"/>
          <a:ext cx="419100" cy="114300"/>
          <a:chOff x="3505200" y="3606800"/>
          <a:chExt cx="1917700" cy="406400"/>
        </a:xfrm>
      </xdr:grpSpPr>
      <xdr:cxnSp>
        <xdr:nvCxnSpPr>
          <xdr:cNvPr id="117" name="Straight Connector 116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18" name="Straight Connector 117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19" name="Straight Connector 118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20" name="Straight Connector 119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21" name="Straight Connector 120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45</xdr:row>
      <xdr:rowOff>152400</xdr:rowOff>
    </xdr:from>
    <xdr:to>
      <xdr:col>10</xdr:col>
      <xdr:colOff>0</xdr:colOff>
      <xdr:row>45</xdr:row>
      <xdr:rowOff>266700</xdr:rowOff>
    </xdr:to>
    <xdr:grpSp>
      <xdr:nvGrpSpPr>
        <xdr:cNvPr id="122" name="Group 121"/>
        <xdr:cNvGrpSpPr/>
      </xdr:nvGrpSpPr>
      <xdr:grpSpPr>
        <a:xfrm>
          <a:off x="10077450" y="13152120"/>
          <a:ext cx="419100" cy="114300"/>
          <a:chOff x="3505200" y="3606800"/>
          <a:chExt cx="1917700" cy="406400"/>
        </a:xfrm>
      </xdr:grpSpPr>
      <xdr:cxnSp>
        <xdr:nvCxnSpPr>
          <xdr:cNvPr id="123" name="Straight Connector 122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24" name="Straight Connector 123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25" name="Straight Connector 124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26" name="Straight Connector 125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27" name="Straight Connector 126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oneCellAnchor>
    <xdr:from>
      <xdr:col>13</xdr:col>
      <xdr:colOff>0</xdr:colOff>
      <xdr:row>51</xdr:row>
      <xdr:rowOff>0</xdr:rowOff>
    </xdr:from>
    <xdr:ext cx="4117388" cy="826566"/>
    <xdr:pic>
      <xdr:nvPicPr>
        <xdr:cNvPr id="128" name="Picture 12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354050" y="15438120"/>
          <a:ext cx="4117340" cy="826135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51</xdr:row>
      <xdr:rowOff>0</xdr:rowOff>
    </xdr:from>
    <xdr:ext cx="4114800" cy="826566"/>
    <xdr:pic>
      <xdr:nvPicPr>
        <xdr:cNvPr id="129" name="Picture 12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880330" y="15438120"/>
          <a:ext cx="4114800" cy="826135"/>
        </a:xfrm>
        <a:prstGeom prst="rect">
          <a:avLst/>
        </a:prstGeom>
      </xdr:spPr>
    </xdr:pic>
    <xdr:clientData/>
  </xdr:oneCellAnchor>
  <xdr:twoCellAnchor>
    <xdr:from>
      <xdr:col>14</xdr:col>
      <xdr:colOff>2135841</xdr:colOff>
      <xdr:row>51</xdr:row>
      <xdr:rowOff>37353</xdr:rowOff>
    </xdr:from>
    <xdr:to>
      <xdr:col>14</xdr:col>
      <xdr:colOff>2413000</xdr:colOff>
      <xdr:row>51</xdr:row>
      <xdr:rowOff>268942</xdr:rowOff>
    </xdr:to>
    <xdr:sp>
      <xdr:nvSpPr>
        <xdr:cNvPr id="130" name="Rounded Rectangle 129"/>
        <xdr:cNvSpPr/>
      </xdr:nvSpPr>
      <xdr:spPr>
        <a:xfrm>
          <a:off x="20015835" y="15474950"/>
          <a:ext cx="277495" cy="23177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1769783</xdr:colOff>
      <xdr:row>51</xdr:row>
      <xdr:rowOff>29882</xdr:rowOff>
    </xdr:from>
    <xdr:to>
      <xdr:col>14</xdr:col>
      <xdr:colOff>2046942</xdr:colOff>
      <xdr:row>51</xdr:row>
      <xdr:rowOff>261471</xdr:rowOff>
    </xdr:to>
    <xdr:sp>
      <xdr:nvSpPr>
        <xdr:cNvPr id="131" name="Rounded Rectangle 130"/>
        <xdr:cNvSpPr/>
      </xdr:nvSpPr>
      <xdr:spPr>
        <a:xfrm>
          <a:off x="19650075" y="15467965"/>
          <a:ext cx="276860" cy="231140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0</xdr:colOff>
      <xdr:row>51</xdr:row>
      <xdr:rowOff>152400</xdr:rowOff>
    </xdr:from>
    <xdr:to>
      <xdr:col>10</xdr:col>
      <xdr:colOff>0</xdr:colOff>
      <xdr:row>51</xdr:row>
      <xdr:rowOff>266700</xdr:rowOff>
    </xdr:to>
    <xdr:grpSp>
      <xdr:nvGrpSpPr>
        <xdr:cNvPr id="132" name="Group 131"/>
        <xdr:cNvGrpSpPr/>
      </xdr:nvGrpSpPr>
      <xdr:grpSpPr>
        <a:xfrm>
          <a:off x="10077450" y="15590520"/>
          <a:ext cx="419100" cy="114300"/>
          <a:chOff x="3505200" y="3606800"/>
          <a:chExt cx="1917700" cy="406400"/>
        </a:xfrm>
      </xdr:grpSpPr>
      <xdr:cxnSp>
        <xdr:nvCxnSpPr>
          <xdr:cNvPr id="133" name="Straight Connector 132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34" name="Straight Connector 133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35" name="Straight Connector 134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36" name="Straight Connector 135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37" name="Straight Connector 136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52</xdr:row>
      <xdr:rowOff>152400</xdr:rowOff>
    </xdr:from>
    <xdr:to>
      <xdr:col>10</xdr:col>
      <xdr:colOff>0</xdr:colOff>
      <xdr:row>52</xdr:row>
      <xdr:rowOff>266700</xdr:rowOff>
    </xdr:to>
    <xdr:grpSp>
      <xdr:nvGrpSpPr>
        <xdr:cNvPr id="138" name="Group 137"/>
        <xdr:cNvGrpSpPr/>
      </xdr:nvGrpSpPr>
      <xdr:grpSpPr>
        <a:xfrm>
          <a:off x="10077450" y="16022320"/>
          <a:ext cx="419100" cy="114300"/>
          <a:chOff x="3505200" y="3606800"/>
          <a:chExt cx="1917700" cy="406400"/>
        </a:xfrm>
      </xdr:grpSpPr>
      <xdr:cxnSp>
        <xdr:nvCxnSpPr>
          <xdr:cNvPr id="139" name="Straight Connector 138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40" name="Straight Connector 139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41" name="Straight Connector 140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42" name="Straight Connector 141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43" name="Straight Connector 142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oneCellAnchor>
    <xdr:from>
      <xdr:col>14</xdr:col>
      <xdr:colOff>0</xdr:colOff>
      <xdr:row>37</xdr:row>
      <xdr:rowOff>0</xdr:rowOff>
    </xdr:from>
    <xdr:ext cx="4114800" cy="5689600"/>
    <xdr:pic>
      <xdr:nvPicPr>
        <xdr:cNvPr id="144" name="Picture 14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7880330" y="9748520"/>
          <a:ext cx="4114800" cy="5689600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37</xdr:row>
      <xdr:rowOff>0</xdr:rowOff>
    </xdr:from>
    <xdr:ext cx="4114800" cy="5689600"/>
    <xdr:pic>
      <xdr:nvPicPr>
        <xdr:cNvPr id="145" name="Picture 144"/>
        <xdr:cNvPicPr>
          <a:picLocks noChangeAspect="1"/>
        </xdr:cNvPicPr>
      </xdr:nvPicPr>
      <xdr:blipFill>
        <a:blip r:embed="rId7"/>
        <a:srcRect l="19501" t="3666" r="19750" b="8000"/>
        <a:stretch>
          <a:fillRect/>
        </a:stretch>
      </xdr:blipFill>
      <xdr:spPr>
        <a:xfrm>
          <a:off x="13354050" y="9748520"/>
          <a:ext cx="4114800" cy="5689600"/>
        </a:xfrm>
        <a:prstGeom prst="rect">
          <a:avLst/>
        </a:prstGeom>
      </xdr:spPr>
    </xdr:pic>
    <xdr:clientData/>
  </xdr:oneCellAnchor>
  <xdr:twoCellAnchor>
    <xdr:from>
      <xdr:col>9</xdr:col>
      <xdr:colOff>0</xdr:colOff>
      <xdr:row>39</xdr:row>
      <xdr:rowOff>152400</xdr:rowOff>
    </xdr:from>
    <xdr:to>
      <xdr:col>10</xdr:col>
      <xdr:colOff>0</xdr:colOff>
      <xdr:row>39</xdr:row>
      <xdr:rowOff>266700</xdr:rowOff>
    </xdr:to>
    <xdr:grpSp>
      <xdr:nvGrpSpPr>
        <xdr:cNvPr id="146" name="Group 145"/>
        <xdr:cNvGrpSpPr/>
      </xdr:nvGrpSpPr>
      <xdr:grpSpPr>
        <a:xfrm>
          <a:off x="10077450" y="10713720"/>
          <a:ext cx="419100" cy="114300"/>
          <a:chOff x="3505200" y="3606800"/>
          <a:chExt cx="1917700" cy="406400"/>
        </a:xfrm>
      </xdr:grpSpPr>
      <xdr:cxnSp>
        <xdr:nvCxnSpPr>
          <xdr:cNvPr id="147" name="Straight Connector 146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48" name="Straight Connector 147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49" name="Straight Connector 148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50" name="Straight Connector 149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51" name="Straight Connector 150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48</xdr:row>
      <xdr:rowOff>152400</xdr:rowOff>
    </xdr:from>
    <xdr:to>
      <xdr:col>10</xdr:col>
      <xdr:colOff>0</xdr:colOff>
      <xdr:row>48</xdr:row>
      <xdr:rowOff>266700</xdr:rowOff>
    </xdr:to>
    <xdr:grpSp>
      <xdr:nvGrpSpPr>
        <xdr:cNvPr id="152" name="Group 151"/>
        <xdr:cNvGrpSpPr/>
      </xdr:nvGrpSpPr>
      <xdr:grpSpPr>
        <a:xfrm>
          <a:off x="10077450" y="14371320"/>
          <a:ext cx="419100" cy="114300"/>
          <a:chOff x="3505200" y="3606800"/>
          <a:chExt cx="1917700" cy="406400"/>
        </a:xfrm>
      </xdr:grpSpPr>
      <xdr:cxnSp>
        <xdr:nvCxnSpPr>
          <xdr:cNvPr id="153" name="Straight Connector 152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54" name="Straight Connector 153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55" name="Straight Connector 154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56" name="Straight Connector 155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57" name="Straight Connector 156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48</xdr:row>
      <xdr:rowOff>152400</xdr:rowOff>
    </xdr:from>
    <xdr:to>
      <xdr:col>10</xdr:col>
      <xdr:colOff>0</xdr:colOff>
      <xdr:row>48</xdr:row>
      <xdr:rowOff>266700</xdr:rowOff>
    </xdr:to>
    <xdr:grpSp>
      <xdr:nvGrpSpPr>
        <xdr:cNvPr id="158" name="Group 157"/>
        <xdr:cNvGrpSpPr/>
      </xdr:nvGrpSpPr>
      <xdr:grpSpPr>
        <a:xfrm>
          <a:off x="10077450" y="14371320"/>
          <a:ext cx="419100" cy="114300"/>
          <a:chOff x="3505200" y="3606800"/>
          <a:chExt cx="1917700" cy="406400"/>
        </a:xfrm>
      </xdr:grpSpPr>
      <xdr:cxnSp>
        <xdr:nvCxnSpPr>
          <xdr:cNvPr id="159" name="Straight Connector 158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60" name="Straight Connector 159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61" name="Straight Connector 160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62" name="Straight Connector 161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63" name="Straight Connector 162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48</xdr:row>
      <xdr:rowOff>152400</xdr:rowOff>
    </xdr:from>
    <xdr:to>
      <xdr:col>10</xdr:col>
      <xdr:colOff>0</xdr:colOff>
      <xdr:row>48</xdr:row>
      <xdr:rowOff>266700</xdr:rowOff>
    </xdr:to>
    <xdr:grpSp>
      <xdr:nvGrpSpPr>
        <xdr:cNvPr id="164" name="Group 163"/>
        <xdr:cNvGrpSpPr/>
      </xdr:nvGrpSpPr>
      <xdr:grpSpPr>
        <a:xfrm>
          <a:off x="10077450" y="14371320"/>
          <a:ext cx="419100" cy="114300"/>
          <a:chOff x="3505200" y="3606800"/>
          <a:chExt cx="1917700" cy="406400"/>
        </a:xfrm>
      </xdr:grpSpPr>
      <xdr:cxnSp>
        <xdr:nvCxnSpPr>
          <xdr:cNvPr id="165" name="Straight Connector 164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66" name="Straight Connector 165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67" name="Straight Connector 166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68" name="Straight Connector 167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69" name="Straight Connector 168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49</xdr:row>
      <xdr:rowOff>152400</xdr:rowOff>
    </xdr:from>
    <xdr:to>
      <xdr:col>10</xdr:col>
      <xdr:colOff>0</xdr:colOff>
      <xdr:row>49</xdr:row>
      <xdr:rowOff>266700</xdr:rowOff>
    </xdr:to>
    <xdr:grpSp>
      <xdr:nvGrpSpPr>
        <xdr:cNvPr id="170" name="Group 169"/>
        <xdr:cNvGrpSpPr/>
      </xdr:nvGrpSpPr>
      <xdr:grpSpPr>
        <a:xfrm>
          <a:off x="10077450" y="14777720"/>
          <a:ext cx="419100" cy="114300"/>
          <a:chOff x="3505200" y="3606800"/>
          <a:chExt cx="1917700" cy="406400"/>
        </a:xfrm>
      </xdr:grpSpPr>
      <xdr:cxnSp>
        <xdr:nvCxnSpPr>
          <xdr:cNvPr id="171" name="Straight Connector 170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72" name="Straight Connector 171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73" name="Straight Connector 172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74" name="Straight Connector 173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75" name="Straight Connector 174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48</xdr:row>
      <xdr:rowOff>152400</xdr:rowOff>
    </xdr:from>
    <xdr:to>
      <xdr:col>10</xdr:col>
      <xdr:colOff>0</xdr:colOff>
      <xdr:row>48</xdr:row>
      <xdr:rowOff>266700</xdr:rowOff>
    </xdr:to>
    <xdr:grpSp>
      <xdr:nvGrpSpPr>
        <xdr:cNvPr id="176" name="Group 175"/>
        <xdr:cNvGrpSpPr/>
      </xdr:nvGrpSpPr>
      <xdr:grpSpPr>
        <a:xfrm>
          <a:off x="10077450" y="14371320"/>
          <a:ext cx="419100" cy="114300"/>
          <a:chOff x="3505200" y="3606800"/>
          <a:chExt cx="1917700" cy="406400"/>
        </a:xfrm>
      </xdr:grpSpPr>
      <xdr:cxnSp>
        <xdr:nvCxnSpPr>
          <xdr:cNvPr id="177" name="Straight Connector 176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78" name="Straight Connector 177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79" name="Straight Connector 178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80" name="Straight Connector 179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81" name="Straight Connector 180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0</xdr:colOff>
      <xdr:row>49</xdr:row>
      <xdr:rowOff>152400</xdr:rowOff>
    </xdr:from>
    <xdr:to>
      <xdr:col>10</xdr:col>
      <xdr:colOff>0</xdr:colOff>
      <xdr:row>49</xdr:row>
      <xdr:rowOff>266700</xdr:rowOff>
    </xdr:to>
    <xdr:grpSp>
      <xdr:nvGrpSpPr>
        <xdr:cNvPr id="182" name="Group 181"/>
        <xdr:cNvGrpSpPr/>
      </xdr:nvGrpSpPr>
      <xdr:grpSpPr>
        <a:xfrm>
          <a:off x="10077450" y="14777720"/>
          <a:ext cx="419100" cy="114300"/>
          <a:chOff x="3505200" y="3606800"/>
          <a:chExt cx="1917700" cy="406400"/>
        </a:xfrm>
      </xdr:grpSpPr>
      <xdr:cxnSp>
        <xdr:nvCxnSpPr>
          <xdr:cNvPr id="183" name="Straight Connector 182"/>
          <xdr:cNvCxnSpPr/>
        </xdr:nvCxnSpPr>
        <xdr:spPr>
          <a:xfrm>
            <a:off x="3722961" y="3810000"/>
            <a:ext cx="1699939" cy="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84" name="Straight Connector 183"/>
          <xdr:cNvCxnSpPr/>
        </xdr:nvCxnSpPr>
        <xdr:spPr>
          <a:xfrm>
            <a:off x="3505200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85" name="Straight Connector 184"/>
          <xdr:cNvCxnSpPr/>
        </xdr:nvCxnSpPr>
        <xdr:spPr>
          <a:xfrm flipV="1">
            <a:off x="3505200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86" name="Straight Connector 185"/>
          <xdr:cNvCxnSpPr/>
        </xdr:nvCxnSpPr>
        <xdr:spPr>
          <a:xfrm>
            <a:off x="5205139" y="36068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  <xdr:cxnSp>
        <xdr:nvCxnSpPr>
          <xdr:cNvPr id="187" name="Straight Connector 186"/>
          <xdr:cNvCxnSpPr/>
        </xdr:nvCxnSpPr>
        <xdr:spPr>
          <a:xfrm flipV="1">
            <a:off x="5205139" y="3810000"/>
            <a:ext cx="217761" cy="203200"/>
          </a:xfrm>
          <a:prstGeom prst="line">
            <a:avLst/>
          </a:prstGeom>
          <a:ln w="28575" cap="rnd">
            <a:headEnd type="non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207683</xdr:colOff>
      <xdr:row>39</xdr:row>
      <xdr:rowOff>93382</xdr:rowOff>
    </xdr:from>
    <xdr:to>
      <xdr:col>14</xdr:col>
      <xdr:colOff>533400</xdr:colOff>
      <xdr:row>40</xdr:row>
      <xdr:rowOff>88900</xdr:rowOff>
    </xdr:to>
    <xdr:sp>
      <xdr:nvSpPr>
        <xdr:cNvPr id="188" name="Rounded Rectangle 187"/>
        <xdr:cNvSpPr/>
      </xdr:nvSpPr>
      <xdr:spPr>
        <a:xfrm>
          <a:off x="18087975" y="10654665"/>
          <a:ext cx="325755" cy="4019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207683</xdr:colOff>
      <xdr:row>42</xdr:row>
      <xdr:rowOff>271182</xdr:rowOff>
    </xdr:from>
    <xdr:to>
      <xdr:col>14</xdr:col>
      <xdr:colOff>533400</xdr:colOff>
      <xdr:row>43</xdr:row>
      <xdr:rowOff>266700</xdr:rowOff>
    </xdr:to>
    <xdr:sp>
      <xdr:nvSpPr>
        <xdr:cNvPr id="189" name="Rounded Rectangle 188"/>
        <xdr:cNvSpPr/>
      </xdr:nvSpPr>
      <xdr:spPr>
        <a:xfrm>
          <a:off x="18087975" y="12051665"/>
          <a:ext cx="325755" cy="4019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207683</xdr:colOff>
      <xdr:row>45</xdr:row>
      <xdr:rowOff>385482</xdr:rowOff>
    </xdr:from>
    <xdr:to>
      <xdr:col>14</xdr:col>
      <xdr:colOff>533400</xdr:colOff>
      <xdr:row>46</xdr:row>
      <xdr:rowOff>381000</xdr:rowOff>
    </xdr:to>
    <xdr:sp>
      <xdr:nvSpPr>
        <xdr:cNvPr id="190" name="Rounded Rectangle 189"/>
        <xdr:cNvSpPr/>
      </xdr:nvSpPr>
      <xdr:spPr>
        <a:xfrm>
          <a:off x="18087975" y="13385165"/>
          <a:ext cx="325755" cy="4019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207683</xdr:colOff>
      <xdr:row>49</xdr:row>
      <xdr:rowOff>207682</xdr:rowOff>
    </xdr:from>
    <xdr:to>
      <xdr:col>14</xdr:col>
      <xdr:colOff>533400</xdr:colOff>
      <xdr:row>50</xdr:row>
      <xdr:rowOff>203200</xdr:rowOff>
    </xdr:to>
    <xdr:sp>
      <xdr:nvSpPr>
        <xdr:cNvPr id="191" name="Rounded Rectangle 190"/>
        <xdr:cNvSpPr/>
      </xdr:nvSpPr>
      <xdr:spPr>
        <a:xfrm>
          <a:off x="18087975" y="14832965"/>
          <a:ext cx="325755" cy="4019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3585883</xdr:colOff>
      <xdr:row>39</xdr:row>
      <xdr:rowOff>93382</xdr:rowOff>
    </xdr:from>
    <xdr:to>
      <xdr:col>14</xdr:col>
      <xdr:colOff>3911600</xdr:colOff>
      <xdr:row>40</xdr:row>
      <xdr:rowOff>88900</xdr:rowOff>
    </xdr:to>
    <xdr:sp>
      <xdr:nvSpPr>
        <xdr:cNvPr id="192" name="Rounded Rectangle 191"/>
        <xdr:cNvSpPr/>
      </xdr:nvSpPr>
      <xdr:spPr>
        <a:xfrm>
          <a:off x="21466175" y="10654665"/>
          <a:ext cx="325755" cy="4019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3585883</xdr:colOff>
      <xdr:row>42</xdr:row>
      <xdr:rowOff>271182</xdr:rowOff>
    </xdr:from>
    <xdr:to>
      <xdr:col>14</xdr:col>
      <xdr:colOff>3911600</xdr:colOff>
      <xdr:row>43</xdr:row>
      <xdr:rowOff>266700</xdr:rowOff>
    </xdr:to>
    <xdr:sp>
      <xdr:nvSpPr>
        <xdr:cNvPr id="193" name="Rounded Rectangle 192"/>
        <xdr:cNvSpPr/>
      </xdr:nvSpPr>
      <xdr:spPr>
        <a:xfrm>
          <a:off x="21466175" y="12051665"/>
          <a:ext cx="325755" cy="4019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3585883</xdr:colOff>
      <xdr:row>45</xdr:row>
      <xdr:rowOff>385482</xdr:rowOff>
    </xdr:from>
    <xdr:to>
      <xdr:col>14</xdr:col>
      <xdr:colOff>3911600</xdr:colOff>
      <xdr:row>46</xdr:row>
      <xdr:rowOff>381000</xdr:rowOff>
    </xdr:to>
    <xdr:sp>
      <xdr:nvSpPr>
        <xdr:cNvPr id="194" name="Rounded Rectangle 193"/>
        <xdr:cNvSpPr/>
      </xdr:nvSpPr>
      <xdr:spPr>
        <a:xfrm>
          <a:off x="21466175" y="13385165"/>
          <a:ext cx="325755" cy="4019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3585883</xdr:colOff>
      <xdr:row>49</xdr:row>
      <xdr:rowOff>207682</xdr:rowOff>
    </xdr:from>
    <xdr:to>
      <xdr:col>14</xdr:col>
      <xdr:colOff>3911600</xdr:colOff>
      <xdr:row>50</xdr:row>
      <xdr:rowOff>203200</xdr:rowOff>
    </xdr:to>
    <xdr:sp>
      <xdr:nvSpPr>
        <xdr:cNvPr id="195" name="Rounded Rectangle 194"/>
        <xdr:cNvSpPr/>
      </xdr:nvSpPr>
      <xdr:spPr>
        <a:xfrm>
          <a:off x="21466175" y="14832965"/>
          <a:ext cx="325755" cy="401955"/>
        </a:xfrm>
        <a:prstGeom prst="round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13</xdr:col>
      <xdr:colOff>0</xdr:colOff>
      <xdr:row>22</xdr:row>
      <xdr:rowOff>0</xdr:rowOff>
    </xdr:from>
    <xdr:ext cx="4114800" cy="431800"/>
    <xdr:pic>
      <xdr:nvPicPr>
        <xdr:cNvPr id="196" name="Picture 19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354050" y="5375275"/>
          <a:ext cx="4114800" cy="431800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23</xdr:row>
      <xdr:rowOff>0</xdr:rowOff>
    </xdr:from>
    <xdr:ext cx="4114800" cy="431800"/>
    <xdr:pic>
      <xdr:nvPicPr>
        <xdr:cNvPr id="197" name="Picture 19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354050" y="5807075"/>
          <a:ext cx="4114800" cy="431800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22</xdr:row>
      <xdr:rowOff>0</xdr:rowOff>
    </xdr:from>
    <xdr:ext cx="1801488" cy="431800"/>
    <xdr:pic>
      <xdr:nvPicPr>
        <xdr:cNvPr id="198" name="Picture 19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354050" y="5375275"/>
          <a:ext cx="1800860" cy="431800"/>
        </a:xfrm>
        <a:prstGeom prst="rect">
          <a:avLst/>
        </a:prstGeom>
      </xdr:spPr>
    </xdr:pic>
    <xdr:clientData/>
  </xdr:oneCellAnchor>
  <xdr:oneCellAnchor>
    <xdr:from>
      <xdr:col>13</xdr:col>
      <xdr:colOff>0</xdr:colOff>
      <xdr:row>23</xdr:row>
      <xdr:rowOff>0</xdr:rowOff>
    </xdr:from>
    <xdr:ext cx="1801488" cy="431800"/>
    <xdr:pic>
      <xdr:nvPicPr>
        <xdr:cNvPr id="199" name="Picture 19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354050" y="5807075"/>
          <a:ext cx="1800860" cy="431800"/>
        </a:xfrm>
        <a:prstGeom prst="rect">
          <a:avLst/>
        </a:prstGeom>
      </xdr:spPr>
    </xdr:pic>
    <xdr:clientData/>
  </xdr:oneCellAnchor>
  <xdr:oneCellAnchor>
    <xdr:from>
      <xdr:col>16</xdr:col>
      <xdr:colOff>9525</xdr:colOff>
      <xdr:row>20</xdr:row>
      <xdr:rowOff>19050</xdr:rowOff>
    </xdr:from>
    <xdr:ext cx="2990850" cy="247650"/>
    <xdr:pic>
      <xdr:nvPicPr>
        <xdr:cNvPr id="200" name="Picture 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3463885" y="4358640"/>
          <a:ext cx="2990850" cy="247650"/>
        </a:xfrm>
        <a:prstGeom prst="rect">
          <a:avLst/>
        </a:prstGeom>
      </xdr:spPr>
    </xdr:pic>
    <xdr:clientData/>
  </xdr:oneCellAnchor>
  <xdr:oneCellAnchor>
    <xdr:from>
      <xdr:col>28</xdr:col>
      <xdr:colOff>9525</xdr:colOff>
      <xdr:row>20</xdr:row>
      <xdr:rowOff>28575</xdr:rowOff>
    </xdr:from>
    <xdr:ext cx="1397001" cy="238125"/>
    <xdr:pic>
      <xdr:nvPicPr>
        <xdr:cNvPr id="201" name="Picture 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6649045" y="4368165"/>
          <a:ext cx="1397000" cy="238125"/>
        </a:xfrm>
        <a:prstGeom prst="rect">
          <a:avLst/>
        </a:prstGeom>
      </xdr:spPr>
    </xdr:pic>
    <xdr:clientData/>
  </xdr:oneCellAnchor>
  <xdr:twoCellAnchor>
    <xdr:from>
      <xdr:col>31</xdr:col>
      <xdr:colOff>136525</xdr:colOff>
      <xdr:row>20</xdr:row>
      <xdr:rowOff>193675</xdr:rowOff>
    </xdr:from>
    <xdr:to>
      <xdr:col>32</xdr:col>
      <xdr:colOff>111125</xdr:colOff>
      <xdr:row>20</xdr:row>
      <xdr:rowOff>428625</xdr:rowOff>
    </xdr:to>
    <xdr:cxnSp>
      <xdr:nvCxnSpPr>
        <xdr:cNvPr id="202" name="Straight Connector 21"/>
        <xdr:cNvCxnSpPr/>
      </xdr:nvCxnSpPr>
      <xdr:spPr>
        <a:xfrm flipH="1" flipV="1">
          <a:off x="27572335" y="4533265"/>
          <a:ext cx="240030" cy="2349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53975</xdr:colOff>
      <xdr:row>20</xdr:row>
      <xdr:rowOff>180975</xdr:rowOff>
    </xdr:from>
    <xdr:to>
      <xdr:col>33</xdr:col>
      <xdr:colOff>146050</xdr:colOff>
      <xdr:row>20</xdr:row>
      <xdr:rowOff>469900</xdr:rowOff>
    </xdr:to>
    <xdr:cxnSp>
      <xdr:nvCxnSpPr>
        <xdr:cNvPr id="203" name="Straight Connector 22"/>
        <xdr:cNvCxnSpPr/>
      </xdr:nvCxnSpPr>
      <xdr:spPr>
        <a:xfrm flipH="1" flipV="1">
          <a:off x="27755215" y="4520565"/>
          <a:ext cx="357505" cy="28892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19050</xdr:colOff>
      <xdr:row>20</xdr:row>
      <xdr:rowOff>254000</xdr:rowOff>
    </xdr:from>
    <xdr:to>
      <xdr:col>31</xdr:col>
      <xdr:colOff>133350</xdr:colOff>
      <xdr:row>20</xdr:row>
      <xdr:rowOff>450850</xdr:rowOff>
    </xdr:to>
    <xdr:cxnSp>
      <xdr:nvCxnSpPr>
        <xdr:cNvPr id="204" name="Straight Connector 23"/>
        <xdr:cNvCxnSpPr/>
      </xdr:nvCxnSpPr>
      <xdr:spPr>
        <a:xfrm flipH="1" flipV="1">
          <a:off x="27454860" y="4593590"/>
          <a:ext cx="114300" cy="1968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76200</xdr:colOff>
      <xdr:row>20</xdr:row>
      <xdr:rowOff>180975</xdr:rowOff>
    </xdr:from>
    <xdr:to>
      <xdr:col>30</xdr:col>
      <xdr:colOff>139700</xdr:colOff>
      <xdr:row>20</xdr:row>
      <xdr:rowOff>428625</xdr:rowOff>
    </xdr:to>
    <xdr:cxnSp>
      <xdr:nvCxnSpPr>
        <xdr:cNvPr id="205" name="Straight Connector 25"/>
        <xdr:cNvCxnSpPr/>
      </xdr:nvCxnSpPr>
      <xdr:spPr>
        <a:xfrm flipH="1" flipV="1">
          <a:off x="27246580" y="4520565"/>
          <a:ext cx="63500" cy="247650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28</xdr:col>
      <xdr:colOff>130175</xdr:colOff>
      <xdr:row>20</xdr:row>
      <xdr:rowOff>28575</xdr:rowOff>
    </xdr:from>
    <xdr:ext cx="1012825" cy="238125"/>
    <xdr:pic>
      <xdr:nvPicPr>
        <xdr:cNvPr id="206" name="Picture 20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6769695" y="4368165"/>
          <a:ext cx="1012825" cy="238125"/>
        </a:xfrm>
        <a:prstGeom prst="rect">
          <a:avLst/>
        </a:prstGeom>
      </xdr:spPr>
    </xdr:pic>
    <xdr:clientData/>
  </xdr:oneCellAnchor>
  <xdr:twoCellAnchor>
    <xdr:from>
      <xdr:col>46</xdr:col>
      <xdr:colOff>0</xdr:colOff>
      <xdr:row>20</xdr:row>
      <xdr:rowOff>9525</xdr:rowOff>
    </xdr:from>
    <xdr:to>
      <xdr:col>51</xdr:col>
      <xdr:colOff>209550</xdr:colOff>
      <xdr:row>20</xdr:row>
      <xdr:rowOff>409575</xdr:rowOff>
    </xdr:to>
    <xdr:sp>
      <xdr:nvSpPr>
        <xdr:cNvPr id="207" name="Rectangle 8"/>
        <xdr:cNvSpPr/>
      </xdr:nvSpPr>
      <xdr:spPr>
        <a:xfrm>
          <a:off x="31417260" y="4349115"/>
          <a:ext cx="1536700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34</xdr:col>
      <xdr:colOff>9525</xdr:colOff>
      <xdr:row>20</xdr:row>
      <xdr:rowOff>9525</xdr:rowOff>
    </xdr:from>
    <xdr:to>
      <xdr:col>45</xdr:col>
      <xdr:colOff>228600</xdr:colOff>
      <xdr:row>20</xdr:row>
      <xdr:rowOff>409575</xdr:rowOff>
    </xdr:to>
    <xdr:sp>
      <xdr:nvSpPr>
        <xdr:cNvPr id="208" name="Rectangle 4"/>
        <xdr:cNvSpPr/>
      </xdr:nvSpPr>
      <xdr:spPr>
        <a:xfrm>
          <a:off x="28241625" y="4349115"/>
          <a:ext cx="3138805" cy="400050"/>
        </a:xfrm>
        <a:prstGeom prst="rect">
          <a:avLst/>
        </a:prstGeom>
        <a:solidFill>
          <a:srgbClr val="FFFF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oneCellAnchor>
    <xdr:from>
      <xdr:col>34</xdr:col>
      <xdr:colOff>9525</xdr:colOff>
      <xdr:row>20</xdr:row>
      <xdr:rowOff>19050</xdr:rowOff>
    </xdr:from>
    <xdr:ext cx="2973917" cy="247650"/>
    <xdr:pic>
      <xdr:nvPicPr>
        <xdr:cNvPr id="209" name="Picture 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8241625" y="4358640"/>
          <a:ext cx="2973705" cy="247650"/>
        </a:xfrm>
        <a:prstGeom prst="rect">
          <a:avLst/>
        </a:prstGeom>
      </xdr:spPr>
    </xdr:pic>
    <xdr:clientData/>
  </xdr:oneCellAnchor>
  <xdr:oneCellAnchor>
    <xdr:from>
      <xdr:col>46</xdr:col>
      <xdr:colOff>9525</xdr:colOff>
      <xdr:row>20</xdr:row>
      <xdr:rowOff>28575</xdr:rowOff>
    </xdr:from>
    <xdr:ext cx="1389946" cy="238125"/>
    <xdr:pic>
      <xdr:nvPicPr>
        <xdr:cNvPr id="210" name="Picture 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1426785" y="4368165"/>
          <a:ext cx="1389380" cy="238125"/>
        </a:xfrm>
        <a:prstGeom prst="rect">
          <a:avLst/>
        </a:prstGeom>
      </xdr:spPr>
    </xdr:pic>
    <xdr:clientData/>
  </xdr:oneCellAnchor>
  <xdr:twoCellAnchor>
    <xdr:from>
      <xdr:col>34</xdr:col>
      <xdr:colOff>117475</xdr:colOff>
      <xdr:row>20</xdr:row>
      <xdr:rowOff>254000</xdr:rowOff>
    </xdr:from>
    <xdr:to>
      <xdr:col>36</xdr:col>
      <xdr:colOff>174625</xdr:colOff>
      <xdr:row>20</xdr:row>
      <xdr:rowOff>431800</xdr:rowOff>
    </xdr:to>
    <xdr:cxnSp>
      <xdr:nvCxnSpPr>
        <xdr:cNvPr id="211" name="Straight Connector 9"/>
        <xdr:cNvCxnSpPr/>
      </xdr:nvCxnSpPr>
      <xdr:spPr>
        <a:xfrm flipV="1">
          <a:off x="28349575" y="4593590"/>
          <a:ext cx="588010" cy="17780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104775</xdr:colOff>
      <xdr:row>20</xdr:row>
      <xdr:rowOff>254000</xdr:rowOff>
    </xdr:from>
    <xdr:to>
      <xdr:col>37</xdr:col>
      <xdr:colOff>88900</xdr:colOff>
      <xdr:row>20</xdr:row>
      <xdr:rowOff>428625</xdr:rowOff>
    </xdr:to>
    <xdr:cxnSp>
      <xdr:nvCxnSpPr>
        <xdr:cNvPr id="212" name="Straight Connector 10"/>
        <xdr:cNvCxnSpPr/>
      </xdr:nvCxnSpPr>
      <xdr:spPr>
        <a:xfrm flipV="1">
          <a:off x="28602305" y="4593590"/>
          <a:ext cx="514985" cy="174625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123825</xdr:colOff>
      <xdr:row>20</xdr:row>
      <xdr:rowOff>254000</xdr:rowOff>
    </xdr:from>
    <xdr:to>
      <xdr:col>38</xdr:col>
      <xdr:colOff>22225</xdr:colOff>
      <xdr:row>20</xdr:row>
      <xdr:rowOff>419100</xdr:rowOff>
    </xdr:to>
    <xdr:cxnSp>
      <xdr:nvCxnSpPr>
        <xdr:cNvPr id="213" name="Straight Connector 11"/>
        <xdr:cNvCxnSpPr/>
      </xdr:nvCxnSpPr>
      <xdr:spPr>
        <a:xfrm flipV="1">
          <a:off x="28886785" y="4593590"/>
          <a:ext cx="429260" cy="16510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95250</xdr:colOff>
      <xdr:row>20</xdr:row>
      <xdr:rowOff>263525</xdr:rowOff>
    </xdr:from>
    <xdr:to>
      <xdr:col>38</xdr:col>
      <xdr:colOff>187325</xdr:colOff>
      <xdr:row>20</xdr:row>
      <xdr:rowOff>419100</xdr:rowOff>
    </xdr:to>
    <xdr:cxnSp>
      <xdr:nvCxnSpPr>
        <xdr:cNvPr id="214" name="Straight Connector 12"/>
        <xdr:cNvCxnSpPr/>
      </xdr:nvCxnSpPr>
      <xdr:spPr>
        <a:xfrm flipV="1">
          <a:off x="29123640" y="4603115"/>
          <a:ext cx="357505" cy="155575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123825</xdr:colOff>
      <xdr:row>20</xdr:row>
      <xdr:rowOff>266700</xdr:rowOff>
    </xdr:from>
    <xdr:to>
      <xdr:col>39</xdr:col>
      <xdr:colOff>133350</xdr:colOff>
      <xdr:row>20</xdr:row>
      <xdr:rowOff>419100</xdr:rowOff>
    </xdr:to>
    <xdr:cxnSp>
      <xdr:nvCxnSpPr>
        <xdr:cNvPr id="215" name="Straight Connector 13"/>
        <xdr:cNvCxnSpPr/>
      </xdr:nvCxnSpPr>
      <xdr:spPr>
        <a:xfrm flipV="1">
          <a:off x="29417645" y="4606290"/>
          <a:ext cx="274955" cy="1524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47625</xdr:colOff>
      <xdr:row>20</xdr:row>
      <xdr:rowOff>266700</xdr:rowOff>
    </xdr:from>
    <xdr:to>
      <xdr:col>40</xdr:col>
      <xdr:colOff>57150</xdr:colOff>
      <xdr:row>20</xdr:row>
      <xdr:rowOff>457200</xdr:rowOff>
    </xdr:to>
    <xdr:cxnSp>
      <xdr:nvCxnSpPr>
        <xdr:cNvPr id="216" name="Straight Connector 14"/>
        <xdr:cNvCxnSpPr>
          <a:endCxn id="209" idx="2"/>
        </xdr:cNvCxnSpPr>
      </xdr:nvCxnSpPr>
      <xdr:spPr>
        <a:xfrm flipV="1">
          <a:off x="29606875" y="4606290"/>
          <a:ext cx="274955" cy="190500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95250</xdr:colOff>
      <xdr:row>20</xdr:row>
      <xdr:rowOff>254000</xdr:rowOff>
    </xdr:from>
    <xdr:to>
      <xdr:col>41</xdr:col>
      <xdr:colOff>133350</xdr:colOff>
      <xdr:row>20</xdr:row>
      <xdr:rowOff>447675</xdr:rowOff>
    </xdr:to>
    <xdr:cxnSp>
      <xdr:nvCxnSpPr>
        <xdr:cNvPr id="217" name="Straight Connector 15"/>
        <xdr:cNvCxnSpPr/>
      </xdr:nvCxnSpPr>
      <xdr:spPr>
        <a:xfrm flipV="1">
          <a:off x="29919930" y="4593590"/>
          <a:ext cx="303530" cy="193675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123825</xdr:colOff>
      <xdr:row>20</xdr:row>
      <xdr:rowOff>263525</xdr:rowOff>
    </xdr:from>
    <xdr:to>
      <xdr:col>42</xdr:col>
      <xdr:colOff>73025</xdr:colOff>
      <xdr:row>20</xdr:row>
      <xdr:rowOff>495300</xdr:rowOff>
    </xdr:to>
    <xdr:cxnSp>
      <xdr:nvCxnSpPr>
        <xdr:cNvPr id="218" name="Straight Connector 16"/>
        <xdr:cNvCxnSpPr/>
      </xdr:nvCxnSpPr>
      <xdr:spPr>
        <a:xfrm flipV="1">
          <a:off x="30213935" y="4603115"/>
          <a:ext cx="214630" cy="23177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114300</xdr:colOff>
      <xdr:row>20</xdr:row>
      <xdr:rowOff>260350</xdr:rowOff>
    </xdr:from>
    <xdr:to>
      <xdr:col>42</xdr:col>
      <xdr:colOff>228600</xdr:colOff>
      <xdr:row>20</xdr:row>
      <xdr:rowOff>485775</xdr:rowOff>
    </xdr:to>
    <xdr:cxnSp>
      <xdr:nvCxnSpPr>
        <xdr:cNvPr id="219" name="Straight Connector 17"/>
        <xdr:cNvCxnSpPr/>
      </xdr:nvCxnSpPr>
      <xdr:spPr>
        <a:xfrm flipV="1">
          <a:off x="30469840" y="4599940"/>
          <a:ext cx="114300" cy="225425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95250</xdr:colOff>
      <xdr:row>20</xdr:row>
      <xdr:rowOff>263525</xdr:rowOff>
    </xdr:from>
    <xdr:to>
      <xdr:col>43</xdr:col>
      <xdr:colOff>149225</xdr:colOff>
      <xdr:row>20</xdr:row>
      <xdr:rowOff>447675</xdr:rowOff>
    </xdr:to>
    <xdr:cxnSp>
      <xdr:nvCxnSpPr>
        <xdr:cNvPr id="220" name="Straight Connector 18"/>
        <xdr:cNvCxnSpPr/>
      </xdr:nvCxnSpPr>
      <xdr:spPr>
        <a:xfrm flipV="1">
          <a:off x="30716220" y="4603115"/>
          <a:ext cx="53975" cy="1841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85725</xdr:colOff>
      <xdr:row>20</xdr:row>
      <xdr:rowOff>260350</xdr:rowOff>
    </xdr:from>
    <xdr:to>
      <xdr:col>44</xdr:col>
      <xdr:colOff>152400</xdr:colOff>
      <xdr:row>20</xdr:row>
      <xdr:rowOff>419100</xdr:rowOff>
    </xdr:to>
    <xdr:cxnSp>
      <xdr:nvCxnSpPr>
        <xdr:cNvPr id="221" name="Straight Connector 19"/>
        <xdr:cNvCxnSpPr/>
      </xdr:nvCxnSpPr>
      <xdr:spPr>
        <a:xfrm flipH="1" flipV="1">
          <a:off x="30972125" y="4599940"/>
          <a:ext cx="66675" cy="1587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9525</xdr:colOff>
      <xdr:row>20</xdr:row>
      <xdr:rowOff>250825</xdr:rowOff>
    </xdr:from>
    <xdr:to>
      <xdr:col>45</xdr:col>
      <xdr:colOff>152400</xdr:colOff>
      <xdr:row>20</xdr:row>
      <xdr:rowOff>419100</xdr:rowOff>
    </xdr:to>
    <xdr:cxnSp>
      <xdr:nvCxnSpPr>
        <xdr:cNvPr id="222" name="Straight Connector 20"/>
        <xdr:cNvCxnSpPr/>
      </xdr:nvCxnSpPr>
      <xdr:spPr>
        <a:xfrm flipH="1" flipV="1">
          <a:off x="31161355" y="4590415"/>
          <a:ext cx="142875" cy="16827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136525</xdr:colOff>
      <xdr:row>20</xdr:row>
      <xdr:rowOff>193675</xdr:rowOff>
    </xdr:from>
    <xdr:to>
      <xdr:col>50</xdr:col>
      <xdr:colOff>111125</xdr:colOff>
      <xdr:row>20</xdr:row>
      <xdr:rowOff>428625</xdr:rowOff>
    </xdr:to>
    <xdr:cxnSp>
      <xdr:nvCxnSpPr>
        <xdr:cNvPr id="223" name="Straight Connector 21"/>
        <xdr:cNvCxnSpPr/>
      </xdr:nvCxnSpPr>
      <xdr:spPr>
        <a:xfrm flipH="1" flipV="1">
          <a:off x="32350075" y="4533265"/>
          <a:ext cx="240030" cy="234950"/>
        </a:xfrm>
        <a:prstGeom prst="line">
          <a:avLst/>
        </a:prstGeom>
        <a:ln w="25400">
          <a:solidFill>
            <a:srgbClr val="00B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50</xdr:col>
      <xdr:colOff>53975</xdr:colOff>
      <xdr:row>20</xdr:row>
      <xdr:rowOff>180975</xdr:rowOff>
    </xdr:from>
    <xdr:to>
      <xdr:col>51</xdr:col>
      <xdr:colOff>146050</xdr:colOff>
      <xdr:row>20</xdr:row>
      <xdr:rowOff>469900</xdr:rowOff>
    </xdr:to>
    <xdr:cxnSp>
      <xdr:nvCxnSpPr>
        <xdr:cNvPr id="224" name="Straight Connector 22"/>
        <xdr:cNvCxnSpPr/>
      </xdr:nvCxnSpPr>
      <xdr:spPr>
        <a:xfrm flipH="1" flipV="1">
          <a:off x="32532955" y="4520565"/>
          <a:ext cx="357505" cy="288925"/>
        </a:xfrm>
        <a:prstGeom prst="line">
          <a:avLst/>
        </a:prstGeom>
        <a:ln w="25400">
          <a:solidFill>
            <a:srgbClr val="0070C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19050</xdr:colOff>
      <xdr:row>20</xdr:row>
      <xdr:rowOff>254000</xdr:rowOff>
    </xdr:from>
    <xdr:to>
      <xdr:col>49</xdr:col>
      <xdr:colOff>133350</xdr:colOff>
      <xdr:row>20</xdr:row>
      <xdr:rowOff>450850</xdr:rowOff>
    </xdr:to>
    <xdr:cxnSp>
      <xdr:nvCxnSpPr>
        <xdr:cNvPr id="225" name="Straight Connector 23"/>
        <xdr:cNvCxnSpPr/>
      </xdr:nvCxnSpPr>
      <xdr:spPr>
        <a:xfrm flipH="1" flipV="1">
          <a:off x="32232600" y="4593590"/>
          <a:ext cx="114300" cy="196850"/>
        </a:xfrm>
        <a:prstGeom prst="line">
          <a:avLst/>
        </a:prstGeom>
        <a:ln w="25400">
          <a:solidFill>
            <a:srgbClr val="FF0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47</xdr:col>
      <xdr:colOff>146050</xdr:colOff>
      <xdr:row>20</xdr:row>
      <xdr:rowOff>187325</xdr:rowOff>
    </xdr:from>
    <xdr:to>
      <xdr:col>47</xdr:col>
      <xdr:colOff>184150</xdr:colOff>
      <xdr:row>20</xdr:row>
      <xdr:rowOff>438150</xdr:rowOff>
    </xdr:to>
    <xdr:cxnSp>
      <xdr:nvCxnSpPr>
        <xdr:cNvPr id="226" name="Straight Connector 24"/>
        <xdr:cNvCxnSpPr/>
      </xdr:nvCxnSpPr>
      <xdr:spPr>
        <a:xfrm flipV="1">
          <a:off x="31828740" y="4526915"/>
          <a:ext cx="38100" cy="250825"/>
        </a:xfrm>
        <a:prstGeom prst="line">
          <a:avLst/>
        </a:prstGeom>
        <a:ln w="25400">
          <a:solidFill>
            <a:srgbClr val="92D05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76200</xdr:colOff>
      <xdr:row>20</xdr:row>
      <xdr:rowOff>180975</xdr:rowOff>
    </xdr:from>
    <xdr:to>
      <xdr:col>48</xdr:col>
      <xdr:colOff>139700</xdr:colOff>
      <xdr:row>20</xdr:row>
      <xdr:rowOff>428625</xdr:rowOff>
    </xdr:to>
    <xdr:cxnSp>
      <xdr:nvCxnSpPr>
        <xdr:cNvPr id="227" name="Straight Connector 25"/>
        <xdr:cNvCxnSpPr/>
      </xdr:nvCxnSpPr>
      <xdr:spPr>
        <a:xfrm flipH="1" flipV="1">
          <a:off x="32024320" y="4520565"/>
          <a:ext cx="63500" cy="247650"/>
        </a:xfrm>
        <a:prstGeom prst="line">
          <a:avLst/>
        </a:prstGeom>
        <a:ln w="25400">
          <a:solidFill>
            <a:srgbClr val="00B0F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46</xdr:col>
      <xdr:colOff>130175</xdr:colOff>
      <xdr:row>20</xdr:row>
      <xdr:rowOff>184150</xdr:rowOff>
    </xdr:from>
    <xdr:to>
      <xdr:col>47</xdr:col>
      <xdr:colOff>47625</xdr:colOff>
      <xdr:row>20</xdr:row>
      <xdr:rowOff>412750</xdr:rowOff>
    </xdr:to>
    <xdr:cxnSp>
      <xdr:nvCxnSpPr>
        <xdr:cNvPr id="228" name="Straight Connector 26"/>
        <xdr:cNvCxnSpPr/>
      </xdr:nvCxnSpPr>
      <xdr:spPr>
        <a:xfrm flipV="1">
          <a:off x="31547435" y="4523740"/>
          <a:ext cx="182880" cy="228600"/>
        </a:xfrm>
        <a:prstGeom prst="line">
          <a:avLst/>
        </a:prstGeom>
        <a:ln w="25400">
          <a:solidFill>
            <a:srgbClr val="FFC000"/>
          </a:solidFill>
          <a:prstDash val="solid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46</xdr:col>
      <xdr:colOff>130175</xdr:colOff>
      <xdr:row>20</xdr:row>
      <xdr:rowOff>28575</xdr:rowOff>
    </xdr:from>
    <xdr:ext cx="1007181" cy="238125"/>
    <xdr:pic>
      <xdr:nvPicPr>
        <xdr:cNvPr id="229" name="Picture 22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1547435" y="4368165"/>
          <a:ext cx="1007110" cy="238125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0</xdr:row>
      <xdr:rowOff>63499</xdr:rowOff>
    </xdr:from>
    <xdr:to>
      <xdr:col>15</xdr:col>
      <xdr:colOff>50800</xdr:colOff>
      <xdr:row>45</xdr:row>
      <xdr:rowOff>188424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1600" y="62865"/>
          <a:ext cx="13779500" cy="904049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https:\\nnetx.sharepoint.com\Users\susanwu\Documents\16%20Nodes%20Elevation%20with%20400G%20switch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Equipment Legend"/>
      <sheetName val="WSE Rack Elevation"/>
      <sheetName val="Sheet1"/>
      <sheetName val="SWX Rack Elevation"/>
      <sheetName val="CS-WSE Rack Power"/>
      <sheetName val="CS-WSE Rack PDU Mapping"/>
      <sheetName val="CS-WSE Rack Host Name"/>
      <sheetName val="CS-SWX Rack Host Name"/>
      <sheetName val="SwarmX SW Port mapping"/>
      <sheetName val="MemX SW Port mapping"/>
      <sheetName val="Mgmt SW Port mapping"/>
      <sheetName val="Mgmt Aggre SW Port mapping"/>
      <sheetName val="Console Port mapping"/>
      <sheetName val="Layout"/>
      <sheetName val="CS-CBL Rack"/>
      <sheetName val="Power cables"/>
      <sheetName val="CS-SWX Rack Elevation Old"/>
    </sheetNames>
    <sheetDataSet>
      <sheetData sheetId="0" refreshError="1"/>
      <sheetData sheetId="1">
        <row r="2">
          <cell r="B2" t="str">
            <v>Air blocker with 2x brush </v>
          </cell>
        </row>
        <row r="2">
          <cell r="D2" t="str">
            <v>320-0578-01</v>
          </cell>
        </row>
        <row r="3">
          <cell r="C3" t="str">
            <v>CS-WSE001-PD01</v>
          </cell>
          <cell r="D3" t="str">
            <v>500-0116-01</v>
          </cell>
        </row>
        <row r="4">
          <cell r="C4" t="str">
            <v>CS-WSE001-PD02</v>
          </cell>
        </row>
        <row r="44">
          <cell r="B44" t="str">
            <v>Console Server: AIRCONSOLE TS 4N port</v>
          </cell>
          <cell r="C44" t="str">
            <v>CS-WSE001-CN-SW01</v>
          </cell>
          <cell r="D44" t="str">
            <v>500-0120-01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comments" Target="../comments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50"/>
  <sheetViews>
    <sheetView workbookViewId="0">
      <selection activeCell="B25" sqref="B25"/>
    </sheetView>
  </sheetViews>
  <sheetFormatPr defaultColWidth="11" defaultRowHeight="15.6" outlineLevelCol="1"/>
  <cols>
    <col min="1" max="1" width="29.1666666666667" customWidth="1"/>
    <col min="2" max="2" width="25.8333333333333" customWidth="1"/>
  </cols>
  <sheetData>
    <row r="1" spans="1:2">
      <c r="A1" s="467" t="s">
        <v>0</v>
      </c>
      <c r="B1" s="468"/>
    </row>
    <row r="2" spans="1:2">
      <c r="A2" s="469" t="s">
        <v>1</v>
      </c>
      <c r="B2" s="468" t="s">
        <v>2</v>
      </c>
    </row>
    <row r="3" spans="1:2">
      <c r="A3" s="468" t="s">
        <v>3</v>
      </c>
      <c r="B3" s="468" t="s">
        <v>4</v>
      </c>
    </row>
    <row r="4" spans="1:2">
      <c r="A4" s="468" t="s">
        <v>5</v>
      </c>
      <c r="B4" s="468" t="s">
        <v>6</v>
      </c>
    </row>
    <row r="5" spans="1:2">
      <c r="A5" s="468" t="s">
        <v>7</v>
      </c>
      <c r="B5" s="468" t="s">
        <v>8</v>
      </c>
    </row>
    <row r="6" spans="1:2">
      <c r="A6" s="468" t="s">
        <v>9</v>
      </c>
      <c r="B6" s="468" t="s">
        <v>10</v>
      </c>
    </row>
    <row r="7" spans="1:2">
      <c r="A7" s="468" t="s">
        <v>11</v>
      </c>
      <c r="B7" s="468" t="s">
        <v>12</v>
      </c>
    </row>
    <row r="8" spans="1:2">
      <c r="A8" s="468"/>
      <c r="B8" s="468"/>
    </row>
    <row r="9" spans="1:2">
      <c r="A9" s="467" t="s">
        <v>5</v>
      </c>
      <c r="B9" s="468"/>
    </row>
    <row r="10" spans="1:2">
      <c r="A10" s="468" t="s">
        <v>13</v>
      </c>
      <c r="B10" s="468" t="s">
        <v>14</v>
      </c>
    </row>
    <row r="11" spans="1:2">
      <c r="A11" s="468" t="s">
        <v>15</v>
      </c>
      <c r="B11" s="468" t="s">
        <v>16</v>
      </c>
    </row>
    <row r="12" spans="1:2">
      <c r="A12" s="468" t="s">
        <v>17</v>
      </c>
      <c r="B12" s="468" t="s">
        <v>18</v>
      </c>
    </row>
    <row r="13" spans="1:2">
      <c r="A13" s="468" t="s">
        <v>19</v>
      </c>
      <c r="B13" s="468" t="s">
        <v>20</v>
      </c>
    </row>
    <row r="14" spans="1:2">
      <c r="A14" s="468" t="s">
        <v>21</v>
      </c>
      <c r="B14" s="468" t="s">
        <v>22</v>
      </c>
    </row>
    <row r="15" spans="1:2">
      <c r="A15" s="468" t="s">
        <v>23</v>
      </c>
      <c r="B15" s="468" t="s">
        <v>24</v>
      </c>
    </row>
    <row r="16" spans="1:2">
      <c r="A16" s="468" t="s">
        <v>25</v>
      </c>
      <c r="B16" s="468" t="s">
        <v>26</v>
      </c>
    </row>
    <row r="17" spans="1:2">
      <c r="A17" s="468" t="s">
        <v>27</v>
      </c>
      <c r="B17" s="468" t="s">
        <v>28</v>
      </c>
    </row>
    <row r="18" spans="1:2">
      <c r="A18" s="468" t="s">
        <v>29</v>
      </c>
      <c r="B18" s="468" t="s">
        <v>30</v>
      </c>
    </row>
    <row r="19" spans="1:2">
      <c r="A19" s="468"/>
      <c r="B19" s="468"/>
    </row>
    <row r="20" spans="1:2">
      <c r="A20" s="467" t="s">
        <v>7</v>
      </c>
      <c r="B20" s="468"/>
    </row>
    <row r="21" spans="1:2">
      <c r="A21" s="468" t="s">
        <v>31</v>
      </c>
      <c r="B21" s="468" t="s">
        <v>32</v>
      </c>
    </row>
    <row r="22" spans="1:2">
      <c r="A22" s="468" t="s">
        <v>33</v>
      </c>
      <c r="B22" s="468" t="s">
        <v>34</v>
      </c>
    </row>
    <row r="23" spans="1:2">
      <c r="A23" s="468"/>
      <c r="B23" s="468"/>
    </row>
    <row r="24" spans="1:2">
      <c r="A24" s="467" t="s">
        <v>1</v>
      </c>
      <c r="B24" s="468"/>
    </row>
    <row r="25" spans="1:2">
      <c r="A25" s="468" t="s">
        <v>35</v>
      </c>
      <c r="B25" s="468" t="s">
        <v>36</v>
      </c>
    </row>
    <row r="26" spans="1:2">
      <c r="A26" s="468" t="s">
        <v>37</v>
      </c>
      <c r="B26" s="468" t="s">
        <v>38</v>
      </c>
    </row>
    <row r="27" spans="1:2">
      <c r="A27" s="468" t="s">
        <v>39</v>
      </c>
      <c r="B27" s="468" t="s">
        <v>40</v>
      </c>
    </row>
    <row r="28" spans="1:2">
      <c r="A28" s="468"/>
      <c r="B28" s="468"/>
    </row>
    <row r="29" spans="1:2">
      <c r="A29" s="468"/>
      <c r="B29" s="468"/>
    </row>
    <row r="30" spans="1:2">
      <c r="A30" s="467" t="s">
        <v>41</v>
      </c>
      <c r="B30" s="468"/>
    </row>
    <row r="31" spans="1:2">
      <c r="A31" s="470" t="s">
        <v>42</v>
      </c>
      <c r="B31" s="470" t="s">
        <v>43</v>
      </c>
    </row>
    <row r="32" spans="1:2">
      <c r="A32" s="468" t="s">
        <v>36</v>
      </c>
      <c r="B32" s="468" t="s">
        <v>44</v>
      </c>
    </row>
    <row r="33" spans="1:2">
      <c r="A33" s="468" t="s">
        <v>38</v>
      </c>
      <c r="B33" s="468" t="s">
        <v>45</v>
      </c>
    </row>
    <row r="34" spans="1:2">
      <c r="A34" s="468" t="s">
        <v>40</v>
      </c>
      <c r="B34" s="468" t="s">
        <v>46</v>
      </c>
    </row>
    <row r="35" spans="1:2">
      <c r="A35" s="468"/>
      <c r="B35" s="468"/>
    </row>
    <row r="36" spans="1:2">
      <c r="A36" s="470" t="s">
        <v>47</v>
      </c>
      <c r="B36" s="470" t="s">
        <v>43</v>
      </c>
    </row>
    <row r="37" spans="1:2">
      <c r="A37" s="468" t="s">
        <v>48</v>
      </c>
      <c r="B37" s="468" t="s">
        <v>49</v>
      </c>
    </row>
    <row r="38" spans="1:2">
      <c r="A38" s="468"/>
      <c r="B38" s="468" t="s">
        <v>50</v>
      </c>
    </row>
    <row r="39" spans="1:2">
      <c r="A39" s="468" t="s">
        <v>51</v>
      </c>
      <c r="B39" s="468" t="s">
        <v>52</v>
      </c>
    </row>
    <row r="40" spans="1:2">
      <c r="A40" s="468" t="s">
        <v>53</v>
      </c>
      <c r="B40" s="468" t="s">
        <v>54</v>
      </c>
    </row>
    <row r="41" spans="1:2">
      <c r="A41" s="468" t="s">
        <v>55</v>
      </c>
      <c r="B41" s="468" t="s">
        <v>56</v>
      </c>
    </row>
    <row r="42" spans="1:2">
      <c r="A42" s="468" t="s">
        <v>57</v>
      </c>
      <c r="B42" s="468" t="s">
        <v>58</v>
      </c>
    </row>
    <row r="43" spans="1:2">
      <c r="A43" s="468" t="s">
        <v>59</v>
      </c>
      <c r="B43" s="468" t="s">
        <v>60</v>
      </c>
    </row>
    <row r="44" spans="1:2">
      <c r="A44" s="468" t="s">
        <v>61</v>
      </c>
      <c r="B44" s="468" t="s">
        <v>62</v>
      </c>
    </row>
    <row r="45" spans="1:2">
      <c r="A45" s="468" t="s">
        <v>63</v>
      </c>
      <c r="B45" s="468" t="s">
        <v>64</v>
      </c>
    </row>
    <row r="46" spans="1:2">
      <c r="A46" s="468" t="s">
        <v>26</v>
      </c>
      <c r="B46" s="468" t="s">
        <v>65</v>
      </c>
    </row>
    <row r="47" spans="1:2">
      <c r="A47" s="468"/>
      <c r="B47" s="468" t="s">
        <v>66</v>
      </c>
    </row>
    <row r="48" spans="1:2">
      <c r="A48" s="468" t="s">
        <v>67</v>
      </c>
      <c r="B48" s="468" t="s">
        <v>68</v>
      </c>
    </row>
    <row r="49" spans="1:2">
      <c r="A49" s="468" t="s">
        <v>69</v>
      </c>
      <c r="B49" s="468" t="s">
        <v>70</v>
      </c>
    </row>
    <row r="50" spans="1:2">
      <c r="A50" s="468"/>
      <c r="B50" s="468" t="s">
        <v>71</v>
      </c>
    </row>
  </sheetData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10"/>
  <sheetViews>
    <sheetView zoomScale="90" zoomScaleNormal="90" workbookViewId="0">
      <selection activeCell="M9" sqref="M9"/>
    </sheetView>
  </sheetViews>
  <sheetFormatPr defaultColWidth="10.8333333333333" defaultRowHeight="15.6"/>
  <cols>
    <col min="1" max="1" width="10.8333333333333" style="451"/>
    <col min="2" max="3" width="9.5" style="451" customWidth="1"/>
    <col min="4" max="4" width="17.3333333333333" style="451" customWidth="1"/>
    <col min="5" max="5" width="16.5" style="451" customWidth="1"/>
    <col min="6" max="6" width="14.6666666666667" style="451" customWidth="1"/>
    <col min="7" max="7" width="16" style="451" customWidth="1"/>
    <col min="8" max="12" width="16.5" style="451" customWidth="1"/>
    <col min="13" max="13" width="9.16666666666667" style="451" customWidth="1"/>
    <col min="14" max="20" width="4.16666666666667" style="451" customWidth="1"/>
    <col min="21" max="16384" width="10.8333333333333" style="451"/>
  </cols>
  <sheetData>
    <row r="1" spans="1:13">
      <c r="A1" s="453" t="s">
        <v>72</v>
      </c>
      <c r="B1" s="454"/>
      <c r="C1" s="455" t="s">
        <v>73</v>
      </c>
      <c r="D1" s="456" t="s">
        <v>74</v>
      </c>
      <c r="E1" s="457"/>
      <c r="F1" s="457"/>
      <c r="G1" s="457"/>
      <c r="H1" s="457"/>
      <c r="I1" s="457"/>
      <c r="J1" s="457"/>
      <c r="K1" s="457"/>
      <c r="L1" s="463"/>
      <c r="M1" s="464" t="s">
        <v>75</v>
      </c>
    </row>
    <row r="2" ht="27.6" spans="1:13">
      <c r="A2" s="458"/>
      <c r="B2" s="459"/>
      <c r="C2" s="460"/>
      <c r="D2" s="445" t="s">
        <v>76</v>
      </c>
      <c r="E2" s="446" t="s">
        <v>77</v>
      </c>
      <c r="F2" s="446" t="s">
        <v>78</v>
      </c>
      <c r="G2" s="446" t="s">
        <v>79</v>
      </c>
      <c r="H2" s="446" t="s">
        <v>80</v>
      </c>
      <c r="I2" s="446" t="s">
        <v>81</v>
      </c>
      <c r="J2" s="446" t="s">
        <v>82</v>
      </c>
      <c r="K2" s="446" t="s">
        <v>83</v>
      </c>
      <c r="L2" s="446" t="s">
        <v>84</v>
      </c>
      <c r="M2" s="465"/>
    </row>
    <row r="3" spans="1:13">
      <c r="A3" s="447" t="s">
        <v>85</v>
      </c>
      <c r="B3" s="448" t="s">
        <v>86</v>
      </c>
      <c r="C3" s="448"/>
      <c r="D3" s="448">
        <v>3</v>
      </c>
      <c r="E3" s="448"/>
      <c r="F3" s="448">
        <v>2</v>
      </c>
      <c r="G3" s="448">
        <v>1</v>
      </c>
      <c r="H3" s="448">
        <v>1</v>
      </c>
      <c r="I3" s="448">
        <v>0</v>
      </c>
      <c r="J3" s="448">
        <v>1</v>
      </c>
      <c r="K3" s="448">
        <v>1</v>
      </c>
      <c r="L3" s="448">
        <v>4</v>
      </c>
      <c r="M3" s="450">
        <v>4</v>
      </c>
    </row>
    <row r="4" spans="1:13">
      <c r="A4" s="447" t="s">
        <v>87</v>
      </c>
      <c r="B4" s="461" t="s">
        <v>88</v>
      </c>
      <c r="C4" s="448"/>
      <c r="D4" s="448">
        <v>0</v>
      </c>
      <c r="E4" s="448">
        <v>3</v>
      </c>
      <c r="F4" s="448">
        <v>8</v>
      </c>
      <c r="G4" s="448">
        <v>1</v>
      </c>
      <c r="H4" s="448">
        <v>1</v>
      </c>
      <c r="I4" s="448">
        <v>0</v>
      </c>
      <c r="J4" s="448">
        <v>1</v>
      </c>
      <c r="K4" s="448">
        <v>1</v>
      </c>
      <c r="L4" s="448">
        <v>4</v>
      </c>
      <c r="M4" s="450">
        <v>8</v>
      </c>
    </row>
    <row r="5" spans="1:13">
      <c r="A5" s="447" t="s">
        <v>89</v>
      </c>
      <c r="B5" s="448" t="s">
        <v>90</v>
      </c>
      <c r="C5" s="448"/>
      <c r="D5" s="448">
        <v>0</v>
      </c>
      <c r="E5" s="448">
        <v>3</v>
      </c>
      <c r="F5" s="448">
        <v>2</v>
      </c>
      <c r="G5" s="448">
        <v>1</v>
      </c>
      <c r="H5" s="448">
        <v>1</v>
      </c>
      <c r="I5" s="448">
        <v>0</v>
      </c>
      <c r="J5" s="448">
        <v>1</v>
      </c>
      <c r="K5" s="448">
        <v>1</v>
      </c>
      <c r="L5" s="448">
        <v>4</v>
      </c>
      <c r="M5" s="450">
        <v>4</v>
      </c>
    </row>
    <row r="6" spans="1:13">
      <c r="A6" s="447" t="s">
        <v>91</v>
      </c>
      <c r="B6" s="448" t="s">
        <v>92</v>
      </c>
      <c r="C6" s="448"/>
      <c r="D6" s="448">
        <v>0</v>
      </c>
      <c r="E6" s="448">
        <v>3</v>
      </c>
      <c r="F6" s="448">
        <v>2</v>
      </c>
      <c r="G6" s="448">
        <v>0</v>
      </c>
      <c r="H6" s="448">
        <v>1</v>
      </c>
      <c r="I6" s="448">
        <v>0</v>
      </c>
      <c r="J6" s="448">
        <v>1</v>
      </c>
      <c r="K6" s="448">
        <v>1</v>
      </c>
      <c r="L6" s="448">
        <v>4</v>
      </c>
      <c r="M6" s="450">
        <v>4</v>
      </c>
    </row>
    <row r="7" spans="1:13">
      <c r="A7" s="447" t="s">
        <v>93</v>
      </c>
      <c r="B7" s="448" t="s">
        <v>94</v>
      </c>
      <c r="C7" s="448"/>
      <c r="D7" s="448">
        <v>0</v>
      </c>
      <c r="E7" s="448">
        <v>1</v>
      </c>
      <c r="F7" s="448">
        <v>2</v>
      </c>
      <c r="G7" s="448">
        <v>0</v>
      </c>
      <c r="H7" s="448">
        <v>0</v>
      </c>
      <c r="I7" s="448">
        <v>1</v>
      </c>
      <c r="J7" s="448">
        <v>1</v>
      </c>
      <c r="K7" s="448">
        <v>1</v>
      </c>
      <c r="L7" s="448">
        <v>4</v>
      </c>
      <c r="M7" s="450">
        <v>44</v>
      </c>
    </row>
    <row r="8" spans="1:13">
      <c r="A8" s="447" t="s">
        <v>95</v>
      </c>
      <c r="B8" s="448" t="s">
        <v>96</v>
      </c>
      <c r="C8" s="448"/>
      <c r="D8" s="448">
        <v>0</v>
      </c>
      <c r="E8" s="448">
        <v>0</v>
      </c>
      <c r="F8" s="448">
        <v>0</v>
      </c>
      <c r="G8" s="448">
        <v>0</v>
      </c>
      <c r="H8" s="448">
        <v>0</v>
      </c>
      <c r="I8" s="448">
        <v>0</v>
      </c>
      <c r="J8" s="448">
        <v>1</v>
      </c>
      <c r="K8" s="448">
        <v>1</v>
      </c>
      <c r="L8" s="448">
        <v>4</v>
      </c>
      <c r="M8" s="450">
        <v>4</v>
      </c>
    </row>
    <row r="9" spans="13:21">
      <c r="M9" s="451">
        <f>SUM(M3:M8)</f>
        <v>68</v>
      </c>
      <c r="N9" s="466"/>
      <c r="O9" s="466"/>
      <c r="P9" s="466"/>
      <c r="Q9" s="466"/>
      <c r="R9" s="466"/>
      <c r="S9" s="466"/>
      <c r="T9" s="466"/>
      <c r="U9" s="466"/>
    </row>
    <row r="10" spans="1:3">
      <c r="A10" s="462"/>
      <c r="C10" s="462"/>
    </row>
  </sheetData>
  <mergeCells count="4">
    <mergeCell ref="D1:L1"/>
    <mergeCell ref="C1:C2"/>
    <mergeCell ref="M1:M2"/>
    <mergeCell ref="A1:B2"/>
  </mergeCells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5"/>
  <sheetViews>
    <sheetView zoomScale="115" zoomScaleNormal="115" workbookViewId="0">
      <selection activeCell="A12" sqref="A12"/>
    </sheetView>
  </sheetViews>
  <sheetFormatPr defaultColWidth="11" defaultRowHeight="15.6" outlineLevelRow="4"/>
  <cols>
    <col min="2" max="2" width="35" customWidth="1"/>
  </cols>
  <sheetData>
    <row r="1" spans="1:11">
      <c r="A1" s="443" t="s">
        <v>97</v>
      </c>
      <c r="B1" s="443"/>
      <c r="C1" s="443" t="s">
        <v>73</v>
      </c>
      <c r="D1" s="444" t="s">
        <v>74</v>
      </c>
      <c r="E1" s="444"/>
      <c r="F1" s="444"/>
      <c r="G1" s="444"/>
      <c r="H1" s="444"/>
      <c r="I1" s="444"/>
      <c r="J1" s="444"/>
      <c r="K1" s="449" t="s">
        <v>75</v>
      </c>
    </row>
    <row r="2" ht="55.2" spans="1:11">
      <c r="A2" s="443"/>
      <c r="B2" s="443"/>
      <c r="C2" s="443"/>
      <c r="D2" s="445" t="s">
        <v>98</v>
      </c>
      <c r="E2" s="446" t="s">
        <v>99</v>
      </c>
      <c r="F2" s="446" t="s">
        <v>100</v>
      </c>
      <c r="G2" s="446" t="s">
        <v>101</v>
      </c>
      <c r="H2" s="446" t="s">
        <v>102</v>
      </c>
      <c r="I2" s="446" t="s">
        <v>83</v>
      </c>
      <c r="J2" s="446" t="s">
        <v>84</v>
      </c>
      <c r="K2" s="449"/>
    </row>
    <row r="3" spans="1:18">
      <c r="A3" s="447" t="s">
        <v>85</v>
      </c>
      <c r="B3" s="448" t="s">
        <v>103</v>
      </c>
      <c r="C3" s="448"/>
      <c r="D3" s="448">
        <v>1</v>
      </c>
      <c r="E3" s="448">
        <v>5</v>
      </c>
      <c r="F3" s="448">
        <v>1</v>
      </c>
      <c r="G3" s="448">
        <v>1</v>
      </c>
      <c r="H3" s="448">
        <v>1</v>
      </c>
      <c r="I3" s="448">
        <v>1</v>
      </c>
      <c r="J3" s="448">
        <v>4</v>
      </c>
      <c r="K3" s="450">
        <v>2</v>
      </c>
      <c r="L3" s="451"/>
      <c r="M3" s="451"/>
      <c r="N3" s="451"/>
      <c r="O3" s="451"/>
      <c r="P3" s="451"/>
      <c r="Q3" s="451"/>
      <c r="R3" s="451"/>
    </row>
    <row r="4" spans="1:18">
      <c r="A4" s="447" t="s">
        <v>87</v>
      </c>
      <c r="B4" s="448" t="s">
        <v>104</v>
      </c>
      <c r="C4" s="448"/>
      <c r="D4" s="448">
        <v>1</v>
      </c>
      <c r="E4" s="448">
        <v>5</v>
      </c>
      <c r="F4" s="448">
        <v>1</v>
      </c>
      <c r="G4" s="448">
        <v>1</v>
      </c>
      <c r="H4" s="448">
        <v>0</v>
      </c>
      <c r="I4" s="448">
        <v>1</v>
      </c>
      <c r="J4" s="448">
        <v>4</v>
      </c>
      <c r="K4" s="450">
        <v>10</v>
      </c>
      <c r="L4" s="451"/>
      <c r="M4" s="451"/>
      <c r="N4" s="451"/>
      <c r="O4" s="451"/>
      <c r="P4" s="451"/>
      <c r="Q4" s="451"/>
      <c r="R4" s="451"/>
    </row>
    <row r="5" spans="12:18">
      <c r="L5" s="452"/>
      <c r="M5" s="452"/>
      <c r="N5" s="452"/>
      <c r="O5" s="452"/>
      <c r="P5" s="452"/>
      <c r="Q5" s="452"/>
      <c r="R5" s="452"/>
    </row>
  </sheetData>
  <mergeCells count="4">
    <mergeCell ref="D1:J1"/>
    <mergeCell ref="C1:C2"/>
    <mergeCell ref="K1:K2"/>
    <mergeCell ref="A1:B2"/>
  </mergeCells>
  <pageMargins left="0.7" right="0.7" top="0.75" bottom="0.75" header="0.3" footer="0.3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CR147"/>
  <sheetViews>
    <sheetView zoomScale="50" zoomScaleNormal="50" workbookViewId="0">
      <selection activeCell="K9" sqref="K9"/>
    </sheetView>
  </sheetViews>
  <sheetFormatPr defaultColWidth="8.83333333333333" defaultRowHeight="15.75" customHeight="1"/>
  <cols>
    <col min="2" max="2" width="3.66666666666667" style="116" customWidth="1"/>
    <col min="3" max="3" width="27.8181818181818" style="117" customWidth="1"/>
    <col min="4" max="4" width="14.1818181818182" style="118" customWidth="1"/>
    <col min="5" max="5" width="12.5454545454545" style="115" customWidth="1"/>
    <col min="6" max="6" width="10.1818181818182" style="119" customWidth="1"/>
    <col min="7" max="10" width="10.1818181818182" customWidth="1"/>
    <col min="11" max="12" width="54" customWidth="1"/>
    <col min="13" max="13" width="12.5" style="121" customWidth="1"/>
    <col min="14" max="85" width="3.16666666666667" customWidth="1"/>
    <col min="86" max="86" width="31.8181818181818" customWidth="1"/>
    <col min="87" max="87" width="5.83333333333333" customWidth="1"/>
    <col min="88" max="89" width="8.33333333333333" style="122" customWidth="1"/>
    <col min="90" max="91" width="8.33333333333333" style="120" customWidth="1"/>
    <col min="92" max="96" width="13.3333333333333" customWidth="1"/>
  </cols>
  <sheetData>
    <row r="1" ht="28.2" spans="1:8">
      <c r="A1" s="123"/>
      <c r="B1" s="124"/>
      <c r="C1" s="125"/>
      <c r="D1" s="126"/>
      <c r="E1" s="127"/>
      <c r="H1" s="123"/>
    </row>
    <row r="2" ht="16.5" customHeight="1" spans="1:96">
      <c r="A2" s="123"/>
      <c r="B2" s="124"/>
      <c r="C2" s="125"/>
      <c r="D2" s="126"/>
      <c r="E2" s="127"/>
      <c r="H2" s="353"/>
      <c r="L2" s="185" t="s">
        <v>105</v>
      </c>
      <c r="N2" s="234">
        <f>SUM(N5:CG5)</f>
        <v>39.6</v>
      </c>
      <c r="O2" s="235"/>
      <c r="P2" s="235"/>
      <c r="Q2" s="235"/>
      <c r="R2" s="235"/>
      <c r="S2" s="235"/>
      <c r="T2" s="235"/>
      <c r="U2" s="235"/>
      <c r="V2" s="235"/>
      <c r="W2" s="235"/>
      <c r="X2" s="235"/>
      <c r="Y2" s="235"/>
      <c r="Z2" s="235"/>
      <c r="AA2" s="235"/>
      <c r="AB2" s="235"/>
      <c r="AC2" s="235"/>
      <c r="AD2" s="235"/>
      <c r="AE2" s="235"/>
      <c r="AF2" s="235"/>
      <c r="AG2" s="235"/>
      <c r="AH2" s="235"/>
      <c r="AI2" s="235"/>
      <c r="AJ2" s="235"/>
      <c r="AK2" s="235"/>
      <c r="AL2" s="235"/>
      <c r="AM2" s="235"/>
      <c r="AN2" s="235"/>
      <c r="AO2" s="235"/>
      <c r="AP2" s="235"/>
      <c r="AQ2" s="235"/>
      <c r="AR2" s="235"/>
      <c r="AS2" s="235"/>
      <c r="AT2" s="235"/>
      <c r="AU2" s="235"/>
      <c r="AV2" s="235"/>
      <c r="AW2" s="235"/>
      <c r="AX2" s="235"/>
      <c r="AY2" s="235"/>
      <c r="AZ2" s="235"/>
      <c r="BA2" s="235"/>
      <c r="BB2" s="235"/>
      <c r="BC2" s="235"/>
      <c r="BD2" s="235"/>
      <c r="BE2" s="235"/>
      <c r="BF2" s="235"/>
      <c r="BG2" s="235"/>
      <c r="BH2" s="235"/>
      <c r="BI2" s="235"/>
      <c r="BJ2" s="235"/>
      <c r="BK2" s="235"/>
      <c r="BL2" s="235"/>
      <c r="BM2" s="235"/>
      <c r="BN2" s="235"/>
      <c r="BO2" s="235"/>
      <c r="BP2" s="235"/>
      <c r="BQ2" s="235"/>
      <c r="BR2" s="235"/>
      <c r="BS2" s="235"/>
      <c r="BT2" s="235"/>
      <c r="BU2" s="235"/>
      <c r="BV2" s="235"/>
      <c r="BW2" s="235"/>
      <c r="BX2" s="235"/>
      <c r="BY2" s="235"/>
      <c r="BZ2" s="235"/>
      <c r="CA2" s="235"/>
      <c r="CB2" s="235"/>
      <c r="CC2" s="235"/>
      <c r="CD2" s="235"/>
      <c r="CE2" s="235"/>
      <c r="CF2" s="235"/>
      <c r="CG2" s="404"/>
      <c r="CH2" s="120"/>
      <c r="CI2" s="120"/>
      <c r="CN2" s="120"/>
      <c r="CO2" s="120"/>
      <c r="CP2" s="120"/>
      <c r="CQ2" s="120"/>
      <c r="CR2" s="120"/>
    </row>
    <row r="3" ht="16.5" customHeight="1" spans="1:96">
      <c r="A3" s="123"/>
      <c r="B3" s="124"/>
      <c r="C3" s="125"/>
      <c r="D3" s="126"/>
      <c r="E3" s="127"/>
      <c r="H3" s="367"/>
      <c r="L3" s="185" t="s">
        <v>106</v>
      </c>
      <c r="N3" s="236">
        <f>ROUNDUP($G$57*SUM(N57:AE71)*$G$20/1000,1)</f>
        <v>7.2</v>
      </c>
      <c r="O3" s="237"/>
      <c r="P3" s="237"/>
      <c r="Q3" s="237"/>
      <c r="R3" s="237"/>
      <c r="S3" s="237"/>
      <c r="T3" s="237"/>
      <c r="U3" s="237"/>
      <c r="V3" s="237"/>
      <c r="W3" s="237"/>
      <c r="X3" s="237"/>
      <c r="Y3" s="237"/>
      <c r="Z3" s="237"/>
      <c r="AA3" s="237"/>
      <c r="AB3" s="237"/>
      <c r="AC3" s="237"/>
      <c r="AD3" s="237"/>
      <c r="AE3" s="289"/>
      <c r="AF3" s="236">
        <f>ROUNDUP($G$57*SUM(AF57:AW71)*$G$20/1000,1)</f>
        <v>7.2</v>
      </c>
      <c r="AG3" s="237"/>
      <c r="AH3" s="237"/>
      <c r="AI3" s="237"/>
      <c r="AJ3" s="237"/>
      <c r="AK3" s="237"/>
      <c r="AL3" s="237"/>
      <c r="AM3" s="237"/>
      <c r="AN3" s="237"/>
      <c r="AO3" s="237"/>
      <c r="AP3" s="237"/>
      <c r="AQ3" s="237"/>
      <c r="AR3" s="237"/>
      <c r="AS3" s="237"/>
      <c r="AT3" s="237"/>
      <c r="AU3" s="237"/>
      <c r="AV3" s="237"/>
      <c r="AW3" s="289"/>
      <c r="AX3" s="236">
        <f>ROUNDUP($G$57*SUM(AX57:BO71)*$G$20/1000,1)</f>
        <v>7.2</v>
      </c>
      <c r="AY3" s="237"/>
      <c r="AZ3" s="237"/>
      <c r="BA3" s="237"/>
      <c r="BB3" s="237"/>
      <c r="BC3" s="237"/>
      <c r="BD3" s="237"/>
      <c r="BE3" s="237"/>
      <c r="BF3" s="237"/>
      <c r="BG3" s="237"/>
      <c r="BH3" s="237"/>
      <c r="BI3" s="237"/>
      <c r="BJ3" s="237"/>
      <c r="BK3" s="237"/>
      <c r="BL3" s="237"/>
      <c r="BM3" s="237"/>
      <c r="BN3" s="237"/>
      <c r="BO3" s="289"/>
      <c r="BP3" s="236">
        <f>ROUNDUP($G$57*SUM(BP57:CG71)*$G$20/1000,1)</f>
        <v>7.2</v>
      </c>
      <c r="BQ3" s="237"/>
      <c r="BR3" s="237"/>
      <c r="BS3" s="237"/>
      <c r="BT3" s="237"/>
      <c r="BU3" s="237"/>
      <c r="BV3" s="237"/>
      <c r="BW3" s="237"/>
      <c r="BX3" s="237"/>
      <c r="BY3" s="237"/>
      <c r="BZ3" s="237"/>
      <c r="CA3" s="237"/>
      <c r="CB3" s="237"/>
      <c r="CC3" s="237"/>
      <c r="CD3" s="237"/>
      <c r="CE3" s="237"/>
      <c r="CF3" s="237"/>
      <c r="CG3" s="289"/>
      <c r="CH3" s="120"/>
      <c r="CI3" s="120"/>
      <c r="CN3" s="120"/>
      <c r="CO3" s="120"/>
      <c r="CP3" s="120"/>
      <c r="CQ3" s="120"/>
      <c r="CR3" s="120"/>
    </row>
    <row r="4" ht="16.5" customHeight="1" spans="1:96">
      <c r="A4" s="123"/>
      <c r="B4" s="124"/>
      <c r="C4" s="125"/>
      <c r="D4" s="126"/>
      <c r="E4" s="127"/>
      <c r="H4" s="367"/>
      <c r="L4" s="186" t="s">
        <v>107</v>
      </c>
      <c r="N4" s="236">
        <f>ROUNDUP(N5-$G$57*SUM(N57:AE71)*$G$20/1000,1)</f>
        <v>4.3</v>
      </c>
      <c r="O4" s="237"/>
      <c r="P4" s="237"/>
      <c r="Q4" s="237"/>
      <c r="R4" s="237"/>
      <c r="S4" s="237"/>
      <c r="T4" s="237"/>
      <c r="U4" s="237"/>
      <c r="V4" s="237"/>
      <c r="W4" s="237"/>
      <c r="X4" s="237"/>
      <c r="Y4" s="237"/>
      <c r="Z4" s="237"/>
      <c r="AA4" s="237"/>
      <c r="AB4" s="237"/>
      <c r="AC4" s="237"/>
      <c r="AD4" s="237"/>
      <c r="AE4" s="289"/>
      <c r="AF4" s="236">
        <f>ROUNDUP(AF5-$G$57*SUM(AF57:AW71)*$G$20/1000,1)</f>
        <v>1.3</v>
      </c>
      <c r="AG4" s="237"/>
      <c r="AH4" s="237"/>
      <c r="AI4" s="237"/>
      <c r="AJ4" s="237"/>
      <c r="AK4" s="237"/>
      <c r="AL4" s="237"/>
      <c r="AM4" s="237"/>
      <c r="AN4" s="237"/>
      <c r="AO4" s="237"/>
      <c r="AP4" s="237"/>
      <c r="AQ4" s="237"/>
      <c r="AR4" s="237"/>
      <c r="AS4" s="237"/>
      <c r="AT4" s="237"/>
      <c r="AU4" s="237"/>
      <c r="AV4" s="237"/>
      <c r="AW4" s="289"/>
      <c r="AX4" s="236">
        <f>ROUNDUP(AX5-$G$57*SUM(AX57:BO71)*$G$20/1000,1)</f>
        <v>4.3</v>
      </c>
      <c r="AY4" s="237"/>
      <c r="AZ4" s="237"/>
      <c r="BA4" s="237"/>
      <c r="BB4" s="237"/>
      <c r="BC4" s="237"/>
      <c r="BD4" s="237"/>
      <c r="BE4" s="237"/>
      <c r="BF4" s="237"/>
      <c r="BG4" s="237"/>
      <c r="BH4" s="237"/>
      <c r="BI4" s="237"/>
      <c r="BJ4" s="237"/>
      <c r="BK4" s="237"/>
      <c r="BL4" s="237"/>
      <c r="BM4" s="237"/>
      <c r="BN4" s="237"/>
      <c r="BO4" s="289"/>
      <c r="BP4" s="236">
        <f>ROUNDUP(BP5-$G$57*SUM(BP57:CG71)*$G$20/1000,1)</f>
        <v>1.3</v>
      </c>
      <c r="BQ4" s="237"/>
      <c r="BR4" s="237"/>
      <c r="BS4" s="237"/>
      <c r="BT4" s="237"/>
      <c r="BU4" s="237"/>
      <c r="BV4" s="237"/>
      <c r="BW4" s="237"/>
      <c r="BX4" s="237"/>
      <c r="BY4" s="237"/>
      <c r="BZ4" s="237"/>
      <c r="CA4" s="237"/>
      <c r="CB4" s="237"/>
      <c r="CC4" s="237"/>
      <c r="CD4" s="237"/>
      <c r="CE4" s="237"/>
      <c r="CF4" s="237"/>
      <c r="CG4" s="289"/>
      <c r="CH4" s="120"/>
      <c r="CI4" s="120"/>
      <c r="CN4" s="120"/>
      <c r="CO4" s="120"/>
      <c r="CP4" s="120"/>
      <c r="CQ4" s="120"/>
      <c r="CR4" s="120"/>
    </row>
    <row r="5" ht="16.5" customHeight="1" spans="1:96">
      <c r="A5" s="123"/>
      <c r="B5" s="124"/>
      <c r="C5" s="125"/>
      <c r="D5" s="126"/>
      <c r="E5" s="127"/>
      <c r="H5" s="123"/>
      <c r="L5" s="186" t="s">
        <v>108</v>
      </c>
      <c r="N5" s="236">
        <f>ROUNDUP(SUM(N11:P11)*$G$20/1000,1)</f>
        <v>11.4</v>
      </c>
      <c r="O5" s="237"/>
      <c r="P5" s="237"/>
      <c r="Q5" s="237"/>
      <c r="R5" s="237"/>
      <c r="S5" s="237"/>
      <c r="T5" s="237"/>
      <c r="U5" s="237"/>
      <c r="V5" s="237"/>
      <c r="W5" s="237"/>
      <c r="X5" s="237"/>
      <c r="Y5" s="237"/>
      <c r="Z5" s="237"/>
      <c r="AA5" s="237"/>
      <c r="AB5" s="237"/>
      <c r="AC5" s="237"/>
      <c r="AD5" s="237"/>
      <c r="AE5" s="289"/>
      <c r="AF5" s="236">
        <f>ROUNDUP(SUM(AF11:AH11)*$G$20/1000,1)</f>
        <v>8.4</v>
      </c>
      <c r="AG5" s="237"/>
      <c r="AH5" s="237"/>
      <c r="AI5" s="237"/>
      <c r="AJ5" s="237"/>
      <c r="AK5" s="237"/>
      <c r="AL5" s="237"/>
      <c r="AM5" s="237"/>
      <c r="AN5" s="237"/>
      <c r="AO5" s="237"/>
      <c r="AP5" s="237"/>
      <c r="AQ5" s="237"/>
      <c r="AR5" s="237"/>
      <c r="AS5" s="237"/>
      <c r="AT5" s="237"/>
      <c r="AU5" s="237"/>
      <c r="AV5" s="237"/>
      <c r="AW5" s="289"/>
      <c r="AX5" s="236">
        <f>ROUNDUP(SUM(AX11:AZ11)*$G$20/1000,1)</f>
        <v>11.4</v>
      </c>
      <c r="AY5" s="237"/>
      <c r="AZ5" s="237"/>
      <c r="BA5" s="237"/>
      <c r="BB5" s="237"/>
      <c r="BC5" s="237"/>
      <c r="BD5" s="237"/>
      <c r="BE5" s="237"/>
      <c r="BF5" s="237"/>
      <c r="BG5" s="237"/>
      <c r="BH5" s="237"/>
      <c r="BI5" s="237"/>
      <c r="BJ5" s="237"/>
      <c r="BK5" s="237"/>
      <c r="BL5" s="237"/>
      <c r="BM5" s="237"/>
      <c r="BN5" s="237"/>
      <c r="BO5" s="289"/>
      <c r="BP5" s="236">
        <f>ROUNDUP(SUM(BP11:BR11)*$G$20/1000,1)</f>
        <v>8.4</v>
      </c>
      <c r="BQ5" s="237"/>
      <c r="BR5" s="237"/>
      <c r="BS5" s="237"/>
      <c r="BT5" s="237"/>
      <c r="BU5" s="237"/>
      <c r="BV5" s="237"/>
      <c r="BW5" s="237"/>
      <c r="BX5" s="237"/>
      <c r="BY5" s="237"/>
      <c r="BZ5" s="237"/>
      <c r="CA5" s="237"/>
      <c r="CB5" s="237"/>
      <c r="CC5" s="237"/>
      <c r="CD5" s="237"/>
      <c r="CE5" s="237"/>
      <c r="CF5" s="237"/>
      <c r="CG5" s="289"/>
      <c r="CH5" s="120"/>
      <c r="CI5" s="120"/>
      <c r="CN5" s="120"/>
      <c r="CO5" s="120"/>
      <c r="CP5" s="120"/>
      <c r="CQ5" s="120"/>
      <c r="CR5" s="120"/>
    </row>
    <row r="6" ht="16.5" customHeight="1" spans="1:96">
      <c r="A6" s="123"/>
      <c r="B6" s="124"/>
      <c r="C6" s="125"/>
      <c r="D6" s="126"/>
      <c r="E6" s="127"/>
      <c r="H6" s="123"/>
      <c r="L6" s="187" t="s">
        <v>109</v>
      </c>
      <c r="N6" s="236">
        <f>IF(($G$17="US")*($G$18&lt;230),100,IF($G$17="US",60,63))</f>
        <v>63</v>
      </c>
      <c r="O6" s="237"/>
      <c r="P6" s="237"/>
      <c r="Q6" s="237"/>
      <c r="R6" s="237"/>
      <c r="S6" s="237"/>
      <c r="T6" s="237"/>
      <c r="U6" s="237"/>
      <c r="V6" s="237"/>
      <c r="W6" s="237"/>
      <c r="X6" s="237"/>
      <c r="Y6" s="237"/>
      <c r="Z6" s="237"/>
      <c r="AA6" s="237"/>
      <c r="AB6" s="237"/>
      <c r="AC6" s="237"/>
      <c r="AD6" s="237"/>
      <c r="AE6" s="289"/>
      <c r="AF6" s="290">
        <f>IF(($G$17="US")*($G$18&lt;230),100,IF($G$17="US",60,63))</f>
        <v>63</v>
      </c>
      <c r="AG6" s="291"/>
      <c r="AH6" s="291"/>
      <c r="AI6" s="237"/>
      <c r="AJ6" s="237"/>
      <c r="AK6" s="237"/>
      <c r="AL6" s="237"/>
      <c r="AM6" s="237"/>
      <c r="AN6" s="237"/>
      <c r="AO6" s="237"/>
      <c r="AP6" s="237"/>
      <c r="AQ6" s="237"/>
      <c r="AR6" s="237"/>
      <c r="AS6" s="237"/>
      <c r="AT6" s="237"/>
      <c r="AU6" s="237"/>
      <c r="AV6" s="237"/>
      <c r="AW6" s="289"/>
      <c r="AX6" s="236">
        <f>IF(($G$17="US")*($G$18&lt;230),100,IF($G$17="US",60,63))</f>
        <v>63</v>
      </c>
      <c r="AY6" s="237"/>
      <c r="AZ6" s="237"/>
      <c r="BA6" s="237"/>
      <c r="BB6" s="237"/>
      <c r="BC6" s="237"/>
      <c r="BD6" s="237"/>
      <c r="BE6" s="237"/>
      <c r="BF6" s="237"/>
      <c r="BG6" s="237"/>
      <c r="BH6" s="237"/>
      <c r="BI6" s="237"/>
      <c r="BJ6" s="237"/>
      <c r="BK6" s="237"/>
      <c r="BL6" s="237"/>
      <c r="BM6" s="237"/>
      <c r="BN6" s="237"/>
      <c r="BO6" s="289"/>
      <c r="BP6" s="236">
        <f>IF(($G$17="US")*($G$18&lt;230),100,IF($G$17="US",60,63))</f>
        <v>63</v>
      </c>
      <c r="BQ6" s="237"/>
      <c r="BR6" s="237"/>
      <c r="BS6" s="237"/>
      <c r="BT6" s="237"/>
      <c r="BU6" s="237"/>
      <c r="BV6" s="237"/>
      <c r="BW6" s="237"/>
      <c r="BX6" s="237"/>
      <c r="BY6" s="237"/>
      <c r="BZ6" s="237"/>
      <c r="CA6" s="237"/>
      <c r="CB6" s="237"/>
      <c r="CC6" s="237"/>
      <c r="CD6" s="237"/>
      <c r="CE6" s="237"/>
      <c r="CF6" s="237"/>
      <c r="CG6" s="289"/>
      <c r="CH6" s="120"/>
      <c r="CI6" s="120"/>
      <c r="CN6" s="120"/>
      <c r="CO6" s="120"/>
      <c r="CP6" s="120"/>
      <c r="CQ6" s="120"/>
      <c r="CR6" s="120"/>
    </row>
    <row r="7" ht="16.5" customHeight="1" spans="1:96">
      <c r="A7" s="123"/>
      <c r="B7" s="124"/>
      <c r="C7" s="125"/>
      <c r="D7" s="126"/>
      <c r="E7" s="127"/>
      <c r="H7" s="123"/>
      <c r="L7" s="188" t="s">
        <v>110</v>
      </c>
      <c r="N7" s="238">
        <f>IF(($G$17="US")*($G$18&lt;230),80*80%,IF($G$17="US",60*80%,48))</f>
        <v>48</v>
      </c>
      <c r="O7" s="239"/>
      <c r="P7" s="240"/>
      <c r="Q7" s="241"/>
      <c r="R7" s="241"/>
      <c r="S7" s="241"/>
      <c r="T7" s="241"/>
      <c r="U7" s="241"/>
      <c r="V7" s="241"/>
      <c r="W7" s="241"/>
      <c r="X7" s="241"/>
      <c r="Y7" s="241"/>
      <c r="Z7" s="241"/>
      <c r="AA7" s="241"/>
      <c r="AB7" s="241"/>
      <c r="AC7" s="241"/>
      <c r="AD7" s="241"/>
      <c r="AE7" s="292"/>
      <c r="AF7" s="236">
        <f>IF(($G$17="US")*($G$18&lt;230),80*80%,IF($G$17="US",60*80%,48))</f>
        <v>48</v>
      </c>
      <c r="AG7" s="237"/>
      <c r="AH7" s="237"/>
      <c r="AI7" s="241"/>
      <c r="AJ7" s="241"/>
      <c r="AK7" s="241"/>
      <c r="AL7" s="241"/>
      <c r="AM7" s="241"/>
      <c r="AN7" s="241"/>
      <c r="AO7" s="241"/>
      <c r="AP7" s="241"/>
      <c r="AQ7" s="241"/>
      <c r="AR7" s="241"/>
      <c r="AS7" s="241"/>
      <c r="AT7" s="241"/>
      <c r="AU7" s="241"/>
      <c r="AV7" s="241"/>
      <c r="AW7" s="292"/>
      <c r="AX7" s="238">
        <f>IF(($G$17="US")*($G$18&lt;230),80*80%,IF($G$17="US",60*80%,48))</f>
        <v>48</v>
      </c>
      <c r="AY7" s="239"/>
      <c r="AZ7" s="240"/>
      <c r="BA7" s="241"/>
      <c r="BB7" s="241"/>
      <c r="BC7" s="241"/>
      <c r="BD7" s="241"/>
      <c r="BE7" s="241"/>
      <c r="BF7" s="241"/>
      <c r="BG7" s="241"/>
      <c r="BH7" s="241"/>
      <c r="BI7" s="241"/>
      <c r="BJ7" s="241"/>
      <c r="BK7" s="241"/>
      <c r="BL7" s="241"/>
      <c r="BM7" s="241"/>
      <c r="BN7" s="241"/>
      <c r="BO7" s="292"/>
      <c r="BP7" s="238">
        <f>IF(($G$17="US")*($G$18&lt;230),80*80%,IF($G$17="US",60*80%,48))</f>
        <v>48</v>
      </c>
      <c r="BQ7" s="239"/>
      <c r="BR7" s="240"/>
      <c r="BS7" s="241"/>
      <c r="BT7" s="241"/>
      <c r="BU7" s="241"/>
      <c r="BV7" s="241"/>
      <c r="BW7" s="241"/>
      <c r="BX7" s="241"/>
      <c r="BY7" s="241"/>
      <c r="BZ7" s="241"/>
      <c r="CA7" s="241"/>
      <c r="CB7" s="241"/>
      <c r="CC7" s="241"/>
      <c r="CD7" s="241"/>
      <c r="CE7" s="241"/>
      <c r="CF7" s="241"/>
      <c r="CG7" s="292"/>
      <c r="CH7" s="120"/>
      <c r="CI7" s="120"/>
      <c r="CN7" s="120"/>
      <c r="CO7" s="120"/>
      <c r="CP7" s="120"/>
      <c r="CQ7" s="120"/>
      <c r="CR7" s="120"/>
    </row>
    <row r="8" ht="16.5" customHeight="1" spans="1:96">
      <c r="A8" s="123"/>
      <c r="B8" s="124"/>
      <c r="C8" s="125"/>
      <c r="D8" s="126"/>
      <c r="H8" s="123"/>
      <c r="L8" s="188" t="s">
        <v>111</v>
      </c>
      <c r="N8" s="242">
        <f>N11*IF($G$18&lt;230,SQRT(3),1)</f>
        <v>19.1313131313131</v>
      </c>
      <c r="O8" s="18">
        <f>O11*IF($G$18&lt;230,SQRT(3),1)</f>
        <v>19.1313131313131</v>
      </c>
      <c r="P8" s="18">
        <f>P11*IF($G$18&lt;230,SQRT(3),1)</f>
        <v>19.1313131313131</v>
      </c>
      <c r="Q8" s="241"/>
      <c r="R8" s="241"/>
      <c r="S8" s="241"/>
      <c r="T8" s="241"/>
      <c r="U8" s="241"/>
      <c r="V8" s="241"/>
      <c r="W8" s="241"/>
      <c r="X8" s="241"/>
      <c r="Y8" s="241"/>
      <c r="Z8" s="241"/>
      <c r="AA8" s="241"/>
      <c r="AB8" s="241"/>
      <c r="AC8" s="241"/>
      <c r="AD8" s="241"/>
      <c r="AE8" s="292"/>
      <c r="AF8" s="293">
        <f>AF11*IF($G$18&lt;230,SQRT(3),1)</f>
        <v>12</v>
      </c>
      <c r="AG8" s="294">
        <f>AG11*IF($G$18&lt;230,SQRT(3),1)</f>
        <v>14.7171717171717</v>
      </c>
      <c r="AH8" s="294">
        <f>AH11*IF($G$18&lt;230,SQRT(3),1)</f>
        <v>15.3838383838384</v>
      </c>
      <c r="AI8" s="241"/>
      <c r="AJ8" s="241"/>
      <c r="AK8" s="241"/>
      <c r="AL8" s="241"/>
      <c r="AM8" s="241"/>
      <c r="AN8" s="241"/>
      <c r="AO8" s="241"/>
      <c r="AP8" s="241"/>
      <c r="AQ8" s="241"/>
      <c r="AR8" s="241"/>
      <c r="AS8" s="241"/>
      <c r="AT8" s="241"/>
      <c r="AU8" s="241"/>
      <c r="AV8" s="241"/>
      <c r="AW8" s="292"/>
      <c r="AX8" s="242">
        <f>AX11*IF($G$18&lt;230,SQRT(3),1)</f>
        <v>19.1313131313131</v>
      </c>
      <c r="AY8" s="18">
        <f>AY11*IF($G$18&lt;230,SQRT(3),1)</f>
        <v>19.1313131313131</v>
      </c>
      <c r="AZ8" s="18">
        <f>AZ11*IF($G$18&lt;230,SQRT(3),1)</f>
        <v>19.1313131313131</v>
      </c>
      <c r="BA8" s="241"/>
      <c r="BB8" s="241"/>
      <c r="BC8" s="241"/>
      <c r="BD8" s="241"/>
      <c r="BE8" s="241"/>
      <c r="BF8" s="241"/>
      <c r="BG8" s="241"/>
      <c r="BH8" s="241"/>
      <c r="BI8" s="241"/>
      <c r="BJ8" s="241"/>
      <c r="BK8" s="241"/>
      <c r="BL8" s="241"/>
      <c r="BM8" s="241"/>
      <c r="BN8" s="241"/>
      <c r="BO8" s="292"/>
      <c r="BP8" s="242">
        <f>BP11*IF($G$18&lt;230,SQRT(3),1)</f>
        <v>12</v>
      </c>
      <c r="BQ8" s="18">
        <f>BQ11*IF($G$18&lt;230,SQRT(3),1)</f>
        <v>14.5909090909091</v>
      </c>
      <c r="BR8" s="18">
        <f>BR11*IF($G$18&lt;230,SQRT(3),1)</f>
        <v>15.3838383838384</v>
      </c>
      <c r="BS8" s="241"/>
      <c r="BT8" s="241"/>
      <c r="BU8" s="241"/>
      <c r="BV8" s="241"/>
      <c r="BW8" s="241"/>
      <c r="BX8" s="241"/>
      <c r="BY8" s="241"/>
      <c r="BZ8" s="241"/>
      <c r="CA8" s="241"/>
      <c r="CB8" s="241"/>
      <c r="CC8" s="241"/>
      <c r="CD8" s="241"/>
      <c r="CE8" s="241"/>
      <c r="CF8" s="241"/>
      <c r="CG8" s="292"/>
      <c r="CH8" s="120"/>
      <c r="CI8" s="120"/>
      <c r="CN8" s="120"/>
      <c r="CO8" s="120"/>
      <c r="CP8" s="120"/>
      <c r="CQ8" s="120"/>
      <c r="CR8" s="120"/>
    </row>
    <row r="9" ht="16.5" customHeight="1" spans="1:96">
      <c r="A9" s="123"/>
      <c r="B9" s="124"/>
      <c r="C9" s="125"/>
      <c r="D9" s="130"/>
      <c r="H9" s="123"/>
      <c r="L9" s="188" t="s">
        <v>112</v>
      </c>
      <c r="N9" s="243">
        <f>(N8-AVERAGE(N8:P8))/AVERAGE(N8:P8)*100</f>
        <v>0</v>
      </c>
      <c r="O9" s="244">
        <f>(O8-AVERAGE(N8:P8))/AVERAGE(N8:P8)*100</f>
        <v>0</v>
      </c>
      <c r="P9" s="244">
        <f>(P8-AVERAGE(N8:P8))/AVERAGE(N8:P8)*100</f>
        <v>0</v>
      </c>
      <c r="Q9" s="241"/>
      <c r="R9" s="241"/>
      <c r="S9" s="241"/>
      <c r="T9" s="241"/>
      <c r="U9" s="241"/>
      <c r="V9" s="241"/>
      <c r="W9" s="241"/>
      <c r="X9" s="241"/>
      <c r="Y9" s="241"/>
      <c r="Z9" s="241"/>
      <c r="AA9" s="241"/>
      <c r="AB9" s="241"/>
      <c r="AC9" s="241"/>
      <c r="AD9" s="241"/>
      <c r="AE9" s="292"/>
      <c r="AF9" s="243">
        <f>(AF8-AVERAGE(AF8:AH8))/AVERAGE(AF8:AH8)*100</f>
        <v>-14.4913627639156</v>
      </c>
      <c r="AG9" s="244">
        <f>(AG8-AVERAGE(AF8:AH8))/AVERAGE(AF8:AH8)*100</f>
        <v>4.8704414587332</v>
      </c>
      <c r="AH9" s="244">
        <f>(AH8-AVERAGE(AF8:AH8))/AVERAGE(AF8:AH8)*100</f>
        <v>9.62092130518234</v>
      </c>
      <c r="AI9" s="241"/>
      <c r="AJ9" s="241"/>
      <c r="AK9" s="241"/>
      <c r="AL9" s="241"/>
      <c r="AM9" s="241"/>
      <c r="AN9" s="241"/>
      <c r="AO9" s="241"/>
      <c r="AP9" s="241"/>
      <c r="AQ9" s="241"/>
      <c r="AR9" s="241"/>
      <c r="AS9" s="241"/>
      <c r="AT9" s="241"/>
      <c r="AU9" s="241"/>
      <c r="AV9" s="241"/>
      <c r="AW9" s="292"/>
      <c r="AX9" s="243">
        <f>(AX8-AVERAGE(AX8:AZ8))/AVERAGE(AX8:AZ8)*100</f>
        <v>0</v>
      </c>
      <c r="AY9" s="244">
        <f>(AY8-AVERAGE(AX8:AZ8))/AVERAGE(AX8:AZ8)*100</f>
        <v>0</v>
      </c>
      <c r="AZ9" s="244">
        <f>(AZ8-AVERAGE(AX8:AZ8))/AVERAGE(AX8:AZ8)*100</f>
        <v>0</v>
      </c>
      <c r="BA9" s="241"/>
      <c r="BB9" s="241"/>
      <c r="BC9" s="241"/>
      <c r="BD9" s="241"/>
      <c r="BE9" s="241"/>
      <c r="BF9" s="241"/>
      <c r="BG9" s="241"/>
      <c r="BH9" s="241"/>
      <c r="BI9" s="241"/>
      <c r="BJ9" s="241"/>
      <c r="BK9" s="241"/>
      <c r="BL9" s="241"/>
      <c r="BM9" s="241"/>
      <c r="BN9" s="241"/>
      <c r="BO9" s="292"/>
      <c r="BP9" s="243">
        <f>(BP8-AVERAGE(BP8:BR8))/AVERAGE(BP8:BR8)*100</f>
        <v>-14.2341475153411</v>
      </c>
      <c r="BQ9" s="244">
        <f>(BQ8-AVERAGE(BP8:BR8))/AVERAGE(BP8:BR8)*100</f>
        <v>4.28347972566479</v>
      </c>
      <c r="BR9" s="244">
        <f>(BR8-AVERAGE(BP8:BR8))/AVERAGE(BP8:BR8)*100</f>
        <v>9.95066778967634</v>
      </c>
      <c r="BS9" s="241"/>
      <c r="BT9" s="241"/>
      <c r="BU9" s="241"/>
      <c r="BV9" s="241"/>
      <c r="BW9" s="241"/>
      <c r="BX9" s="241"/>
      <c r="BY9" s="241"/>
      <c r="BZ9" s="241"/>
      <c r="CA9" s="241"/>
      <c r="CB9" s="241"/>
      <c r="CC9" s="241"/>
      <c r="CD9" s="241"/>
      <c r="CE9" s="241"/>
      <c r="CF9" s="241"/>
      <c r="CG9" s="292"/>
      <c r="CH9" s="120"/>
      <c r="CI9" s="120"/>
      <c r="CN9" s="120"/>
      <c r="CO9" s="120"/>
      <c r="CP9" s="120"/>
      <c r="CQ9" s="120"/>
      <c r="CR9" s="120"/>
    </row>
    <row r="10" ht="16.5" customHeight="1" spans="1:96">
      <c r="A10" s="123"/>
      <c r="B10" s="124"/>
      <c r="C10" s="125"/>
      <c r="D10" s="130"/>
      <c r="H10" s="123"/>
      <c r="L10" s="188" t="s">
        <v>113</v>
      </c>
      <c r="N10" s="245">
        <f>IF($G$18=230,N7,N7/SQRT(3))</f>
        <v>48</v>
      </c>
      <c r="O10" s="246"/>
      <c r="P10" s="247"/>
      <c r="Q10" s="241"/>
      <c r="R10" s="241"/>
      <c r="S10" s="241"/>
      <c r="T10" s="241"/>
      <c r="U10" s="241"/>
      <c r="V10" s="241"/>
      <c r="W10" s="241"/>
      <c r="X10" s="241"/>
      <c r="Y10" s="241"/>
      <c r="Z10" s="241"/>
      <c r="AA10" s="241"/>
      <c r="AB10" s="241"/>
      <c r="AC10" s="241"/>
      <c r="AD10" s="241"/>
      <c r="AE10" s="292"/>
      <c r="AF10" s="295">
        <f>IF($G$18=230,AF7,AF7/SQRT(3))</f>
        <v>48</v>
      </c>
      <c r="AG10" s="296"/>
      <c r="AH10" s="296"/>
      <c r="AI10" s="241"/>
      <c r="AJ10" s="241"/>
      <c r="AK10" s="241"/>
      <c r="AL10" s="241"/>
      <c r="AM10" s="241"/>
      <c r="AN10" s="241"/>
      <c r="AO10" s="241"/>
      <c r="AP10" s="241"/>
      <c r="AQ10" s="241"/>
      <c r="AR10" s="241"/>
      <c r="AS10" s="241"/>
      <c r="AT10" s="241"/>
      <c r="AU10" s="241"/>
      <c r="AV10" s="241"/>
      <c r="AW10" s="292"/>
      <c r="AX10" s="245">
        <f>IF($G$18=230,AX7,AX7/SQRT(3))</f>
        <v>48</v>
      </c>
      <c r="AY10" s="246"/>
      <c r="AZ10" s="247"/>
      <c r="BA10" s="241"/>
      <c r="BB10" s="241"/>
      <c r="BC10" s="241"/>
      <c r="BD10" s="241"/>
      <c r="BE10" s="241"/>
      <c r="BF10" s="241"/>
      <c r="BG10" s="241"/>
      <c r="BH10" s="241"/>
      <c r="BI10" s="241"/>
      <c r="BJ10" s="241"/>
      <c r="BK10" s="241"/>
      <c r="BL10" s="241"/>
      <c r="BM10" s="241"/>
      <c r="BN10" s="241"/>
      <c r="BO10" s="292"/>
      <c r="BP10" s="245">
        <f>IF($G$18=230,BP7,BP7/SQRT(3))</f>
        <v>48</v>
      </c>
      <c r="BQ10" s="246"/>
      <c r="BR10" s="247"/>
      <c r="BS10" s="241"/>
      <c r="BT10" s="241"/>
      <c r="BU10" s="241"/>
      <c r="BV10" s="241"/>
      <c r="BW10" s="241"/>
      <c r="BX10" s="241"/>
      <c r="BY10" s="241"/>
      <c r="BZ10" s="241"/>
      <c r="CA10" s="241"/>
      <c r="CB10" s="241"/>
      <c r="CC10" s="241"/>
      <c r="CD10" s="241"/>
      <c r="CE10" s="241"/>
      <c r="CF10" s="241"/>
      <c r="CG10" s="292"/>
      <c r="CH10" s="120"/>
      <c r="CI10" s="120"/>
      <c r="CN10" s="120"/>
      <c r="CO10" s="120"/>
      <c r="CP10" s="120"/>
      <c r="CQ10" s="120"/>
      <c r="CR10" s="120"/>
    </row>
    <row r="11" ht="16.5" customHeight="1" spans="1:96">
      <c r="A11" s="123"/>
      <c r="B11" s="124"/>
      <c r="C11" s="125"/>
      <c r="D11" s="130"/>
      <c r="H11" s="368"/>
      <c r="L11" s="188" t="s">
        <v>114</v>
      </c>
      <c r="N11" s="248">
        <f>N13+T13+W13</f>
        <v>19.1313131313131</v>
      </c>
      <c r="O11" s="24">
        <f>P13+U13+X13</f>
        <v>19.1313131313131</v>
      </c>
      <c r="P11" s="24">
        <f>R13+V13+Y13</f>
        <v>19.1313131313131</v>
      </c>
      <c r="Q11" s="241"/>
      <c r="R11" s="241"/>
      <c r="S11" s="241"/>
      <c r="T11" s="241"/>
      <c r="U11" s="241"/>
      <c r="V11" s="241"/>
      <c r="W11" s="241"/>
      <c r="X11" s="241"/>
      <c r="Y11" s="241"/>
      <c r="Z11" s="241"/>
      <c r="AA11" s="241"/>
      <c r="AB11" s="241"/>
      <c r="AC11" s="241"/>
      <c r="AD11" s="241"/>
      <c r="AE11" s="292"/>
      <c r="AF11" s="293">
        <f>AF13+AL13+AO13</f>
        <v>12</v>
      </c>
      <c r="AG11" s="294">
        <f>AH13+AM13+AP13</f>
        <v>14.7171717171717</v>
      </c>
      <c r="AH11" s="294">
        <f>AJ13+AN13+AQ13</f>
        <v>15.3838383838384</v>
      </c>
      <c r="AI11" s="241"/>
      <c r="AJ11" s="241"/>
      <c r="AK11" s="241"/>
      <c r="AL11" s="241"/>
      <c r="AM11" s="241"/>
      <c r="AN11" s="241"/>
      <c r="AO11" s="241"/>
      <c r="AP11" s="241"/>
      <c r="AQ11" s="241"/>
      <c r="AR11" s="241"/>
      <c r="AS11" s="241"/>
      <c r="AT11" s="241"/>
      <c r="AU11" s="241"/>
      <c r="AV11" s="241"/>
      <c r="AW11" s="292"/>
      <c r="AX11" s="248">
        <f>AX13+BD13+BG13</f>
        <v>19.1313131313131</v>
      </c>
      <c r="AY11" s="24">
        <f>AZ13+BE13+BH13</f>
        <v>19.1313131313131</v>
      </c>
      <c r="AZ11" s="24">
        <f>BB13+BF13+BI13</f>
        <v>19.1313131313131</v>
      </c>
      <c r="BA11" s="241"/>
      <c r="BB11" s="241"/>
      <c r="BC11" s="241"/>
      <c r="BD11" s="241"/>
      <c r="BE11" s="241"/>
      <c r="BF11" s="241"/>
      <c r="BG11" s="241"/>
      <c r="BH11" s="241"/>
      <c r="BI11" s="241"/>
      <c r="BJ11" s="241"/>
      <c r="BK11" s="241"/>
      <c r="BL11" s="241"/>
      <c r="BM11" s="241"/>
      <c r="BN11" s="241"/>
      <c r="BO11" s="292"/>
      <c r="BP11" s="248">
        <f>BP13+BV13+BY13</f>
        <v>12</v>
      </c>
      <c r="BQ11" s="24">
        <f>BR13+BW13+BZ13</f>
        <v>14.5909090909091</v>
      </c>
      <c r="BR11" s="24">
        <f>BT13+BX13+CA13</f>
        <v>15.3838383838384</v>
      </c>
      <c r="BS11" s="241"/>
      <c r="BT11" s="241"/>
      <c r="BU11" s="241"/>
      <c r="BV11" s="241"/>
      <c r="BW11" s="241"/>
      <c r="BX11" s="241"/>
      <c r="BY11" s="241"/>
      <c r="BZ11" s="241"/>
      <c r="CA11" s="241"/>
      <c r="CB11" s="241"/>
      <c r="CC11" s="241"/>
      <c r="CD11" s="241"/>
      <c r="CE11" s="241"/>
      <c r="CF11" s="241"/>
      <c r="CG11" s="292"/>
      <c r="CH11" s="120"/>
      <c r="CI11" s="120"/>
      <c r="CN11" s="120"/>
      <c r="CO11" s="120"/>
      <c r="CP11" s="120"/>
      <c r="CQ11" s="120"/>
      <c r="CR11" s="120"/>
    </row>
    <row r="12" ht="16.5" customHeight="1" spans="1:96">
      <c r="A12" s="123"/>
      <c r="B12" s="124"/>
      <c r="C12" s="125"/>
      <c r="D12" s="130"/>
      <c r="H12" s="123"/>
      <c r="L12" s="188" t="s">
        <v>115</v>
      </c>
      <c r="N12" s="249">
        <v>16</v>
      </c>
      <c r="O12" s="241"/>
      <c r="P12" s="250">
        <v>16</v>
      </c>
      <c r="Q12" s="241"/>
      <c r="R12" s="250">
        <v>16</v>
      </c>
      <c r="S12" s="241"/>
      <c r="T12" s="250">
        <v>16</v>
      </c>
      <c r="U12" s="250">
        <v>16</v>
      </c>
      <c r="V12" s="250">
        <v>16</v>
      </c>
      <c r="W12" s="250">
        <v>16</v>
      </c>
      <c r="X12" s="250">
        <v>16</v>
      </c>
      <c r="Y12" s="250">
        <v>16</v>
      </c>
      <c r="Z12" s="241"/>
      <c r="AA12" s="241"/>
      <c r="AB12" s="241"/>
      <c r="AC12" s="241"/>
      <c r="AD12" s="241"/>
      <c r="AE12" s="292"/>
      <c r="AF12" s="249">
        <v>16</v>
      </c>
      <c r="AG12" s="241"/>
      <c r="AH12" s="250">
        <v>16</v>
      </c>
      <c r="AI12" s="241"/>
      <c r="AJ12" s="250">
        <v>16</v>
      </c>
      <c r="AK12" s="241"/>
      <c r="AL12" s="250">
        <v>16</v>
      </c>
      <c r="AM12" s="250">
        <v>16</v>
      </c>
      <c r="AN12" s="250">
        <v>16</v>
      </c>
      <c r="AO12" s="250">
        <v>16</v>
      </c>
      <c r="AP12" s="250">
        <v>16</v>
      </c>
      <c r="AQ12" s="250">
        <v>16</v>
      </c>
      <c r="AR12" s="241"/>
      <c r="AS12" s="241"/>
      <c r="AT12" s="241"/>
      <c r="AU12" s="241"/>
      <c r="AV12" s="241"/>
      <c r="AW12" s="292"/>
      <c r="AX12" s="249">
        <v>16</v>
      </c>
      <c r="AY12" s="241"/>
      <c r="AZ12" s="250">
        <v>16</v>
      </c>
      <c r="BA12" s="241"/>
      <c r="BB12" s="250">
        <v>16</v>
      </c>
      <c r="BC12" s="241"/>
      <c r="BD12" s="250">
        <v>16</v>
      </c>
      <c r="BE12" s="250">
        <v>16</v>
      </c>
      <c r="BF12" s="250">
        <v>16</v>
      </c>
      <c r="BG12" s="250">
        <v>16</v>
      </c>
      <c r="BH12" s="250">
        <v>16</v>
      </c>
      <c r="BI12" s="250">
        <v>16</v>
      </c>
      <c r="BJ12" s="241"/>
      <c r="BK12" s="241"/>
      <c r="BL12" s="241"/>
      <c r="BM12" s="241"/>
      <c r="BN12" s="241"/>
      <c r="BO12" s="292"/>
      <c r="BP12" s="249">
        <v>16</v>
      </c>
      <c r="BQ12" s="241"/>
      <c r="BR12" s="250">
        <v>16</v>
      </c>
      <c r="BS12" s="241"/>
      <c r="BT12" s="250">
        <v>16</v>
      </c>
      <c r="BU12" s="241"/>
      <c r="BV12" s="250">
        <v>16</v>
      </c>
      <c r="BW12" s="250">
        <v>16</v>
      </c>
      <c r="BX12" s="250">
        <v>16</v>
      </c>
      <c r="BY12" s="250">
        <v>16</v>
      </c>
      <c r="BZ12" s="250">
        <v>16</v>
      </c>
      <c r="CA12" s="250">
        <v>16</v>
      </c>
      <c r="CB12" s="241"/>
      <c r="CC12" s="241"/>
      <c r="CD12" s="241"/>
      <c r="CE12" s="241"/>
      <c r="CF12" s="241"/>
      <c r="CG12" s="292"/>
      <c r="CH12" s="120"/>
      <c r="CI12" s="120"/>
      <c r="CN12" s="120"/>
      <c r="CO12" s="120"/>
      <c r="CP12" s="120"/>
      <c r="CQ12" s="120"/>
      <c r="CR12" s="120"/>
    </row>
    <row r="13" ht="16.5" customHeight="1" spans="1:96">
      <c r="A13" s="123"/>
      <c r="B13" s="124"/>
      <c r="C13" s="125"/>
      <c r="D13" s="130"/>
      <c r="H13" s="123"/>
      <c r="L13" s="188" t="s">
        <v>116</v>
      </c>
      <c r="N13" s="251">
        <f>N15+O15</f>
        <v>6.08838383838384</v>
      </c>
      <c r="O13" s="241"/>
      <c r="P13" s="252">
        <f>P15+Q15</f>
        <v>6.08838383838384</v>
      </c>
      <c r="Q13" s="241"/>
      <c r="R13" s="252">
        <f>R15+S15</f>
        <v>6.08838383838384</v>
      </c>
      <c r="S13" s="241"/>
      <c r="T13" s="253">
        <f>T15+AE15</f>
        <v>12</v>
      </c>
      <c r="U13" s="253">
        <f>U15+AC15</f>
        <v>12</v>
      </c>
      <c r="V13" s="253">
        <f>V15+AD15</f>
        <v>12</v>
      </c>
      <c r="W13" s="253">
        <f>W15+AB15</f>
        <v>1.04292929292929</v>
      </c>
      <c r="X13" s="253">
        <f>X15+Z15</f>
        <v>1.04292929292929</v>
      </c>
      <c r="Y13" s="253">
        <f>Y15+AA15</f>
        <v>1.04292929292929</v>
      </c>
      <c r="Z13" s="241"/>
      <c r="AA13" s="241"/>
      <c r="AB13" s="241"/>
      <c r="AC13" s="241"/>
      <c r="AD13" s="241"/>
      <c r="AE13" s="292"/>
      <c r="AF13" s="251">
        <f>AF15+AG15</f>
        <v>0</v>
      </c>
      <c r="AG13" s="241"/>
      <c r="AH13" s="252">
        <f>AH15+AI15</f>
        <v>2.08585858585859</v>
      </c>
      <c r="AI13" s="241"/>
      <c r="AJ13" s="252">
        <f>AJ15+AK15</f>
        <v>1.04292929292929</v>
      </c>
      <c r="AK13" s="241"/>
      <c r="AL13" s="253">
        <f>AL15+AW15</f>
        <v>12</v>
      </c>
      <c r="AM13" s="253">
        <f>AM15+AU15</f>
        <v>12</v>
      </c>
      <c r="AN13" s="253">
        <f>AN15+AV15</f>
        <v>12</v>
      </c>
      <c r="AO13" s="253">
        <f>AO15+AT15</f>
        <v>0</v>
      </c>
      <c r="AP13" s="253">
        <f>AP15+AR15</f>
        <v>0.631313131313131</v>
      </c>
      <c r="AQ13" s="253">
        <f>AQ15+AS15</f>
        <v>2.34090909090909</v>
      </c>
      <c r="AR13" s="241"/>
      <c r="AS13" s="241"/>
      <c r="AT13" s="241"/>
      <c r="AU13" s="241"/>
      <c r="AV13" s="241"/>
      <c r="AW13" s="292"/>
      <c r="AX13" s="251">
        <f>AX15+AY15</f>
        <v>6.08838383838384</v>
      </c>
      <c r="AY13" s="241"/>
      <c r="AZ13" s="252">
        <f>AZ15+BA15</f>
        <v>6.08838383838384</v>
      </c>
      <c r="BA13" s="241"/>
      <c r="BB13" s="252">
        <f>BB15+BC15</f>
        <v>6.08838383838384</v>
      </c>
      <c r="BC13" s="241"/>
      <c r="BD13" s="253">
        <f>BD15+BO15</f>
        <v>12</v>
      </c>
      <c r="BE13" s="253">
        <f>BE15+BM15</f>
        <v>12</v>
      </c>
      <c r="BF13" s="253">
        <f>BF15+BN15</f>
        <v>12</v>
      </c>
      <c r="BG13" s="253">
        <f>BG15+BL15</f>
        <v>1.04292929292929</v>
      </c>
      <c r="BH13" s="253">
        <f>BH15+BJ15</f>
        <v>1.04292929292929</v>
      </c>
      <c r="BI13" s="253">
        <f>BI15+BK15</f>
        <v>1.04292929292929</v>
      </c>
      <c r="BJ13" s="241"/>
      <c r="BK13" s="241"/>
      <c r="BL13" s="241"/>
      <c r="BM13" s="241"/>
      <c r="BN13" s="241"/>
      <c r="BO13" s="292"/>
      <c r="BP13" s="251">
        <f>BP15+BQ15</f>
        <v>0</v>
      </c>
      <c r="BQ13" s="241"/>
      <c r="BR13" s="252">
        <f>BR15+BS15</f>
        <v>2.08585858585859</v>
      </c>
      <c r="BS13" s="241"/>
      <c r="BT13" s="252">
        <f>BT15+BU15</f>
        <v>1.04292929292929</v>
      </c>
      <c r="BU13" s="241"/>
      <c r="BV13" s="253">
        <f>BV15+CG15</f>
        <v>12</v>
      </c>
      <c r="BW13" s="253">
        <f>BW15+CE15</f>
        <v>12</v>
      </c>
      <c r="BX13" s="253">
        <f>BX15+CF15</f>
        <v>12</v>
      </c>
      <c r="BY13" s="253">
        <f>BY15+CD15</f>
        <v>0</v>
      </c>
      <c r="BZ13" s="253">
        <f>BZ15+CB15</f>
        <v>0.505050505050505</v>
      </c>
      <c r="CA13" s="253">
        <f>CA15+CC15</f>
        <v>2.34090909090909</v>
      </c>
      <c r="CB13" s="241"/>
      <c r="CC13" s="241"/>
      <c r="CD13" s="241"/>
      <c r="CE13" s="241"/>
      <c r="CF13" s="241"/>
      <c r="CG13" s="292"/>
      <c r="CH13" s="120"/>
      <c r="CI13" s="120"/>
      <c r="CN13" s="120"/>
      <c r="CO13" s="120"/>
      <c r="CP13" s="120"/>
      <c r="CQ13" s="120"/>
      <c r="CR13" s="120"/>
    </row>
    <row r="14" ht="16.5" customHeight="1" spans="1:96">
      <c r="A14" s="123"/>
      <c r="B14" s="124"/>
      <c r="C14" s="125"/>
      <c r="D14" s="130"/>
      <c r="F14" s="132" t="s">
        <v>117</v>
      </c>
      <c r="G14" s="133" t="s">
        <v>118</v>
      </c>
      <c r="H14" s="123"/>
      <c r="L14" s="188" t="s">
        <v>119</v>
      </c>
      <c r="N14" s="254">
        <f t="shared" ref="N14:AS14" si="0">IF(N18,16,10)</f>
        <v>10</v>
      </c>
      <c r="O14" s="255">
        <f t="shared" si="0"/>
        <v>10</v>
      </c>
      <c r="P14" s="255">
        <f t="shared" si="0"/>
        <v>10</v>
      </c>
      <c r="Q14" s="255">
        <f t="shared" si="0"/>
        <v>10</v>
      </c>
      <c r="R14" s="255">
        <f t="shared" si="0"/>
        <v>10</v>
      </c>
      <c r="S14" s="255">
        <f t="shared" si="0"/>
        <v>10</v>
      </c>
      <c r="T14" s="255">
        <f t="shared" si="0"/>
        <v>16</v>
      </c>
      <c r="U14" s="255">
        <f t="shared" si="0"/>
        <v>16</v>
      </c>
      <c r="V14" s="255">
        <f t="shared" si="0"/>
        <v>16</v>
      </c>
      <c r="W14" s="255">
        <f t="shared" si="0"/>
        <v>10</v>
      </c>
      <c r="X14" s="255">
        <f t="shared" si="0"/>
        <v>10</v>
      </c>
      <c r="Y14" s="255">
        <f t="shared" si="0"/>
        <v>10</v>
      </c>
      <c r="Z14" s="255">
        <f t="shared" si="0"/>
        <v>10</v>
      </c>
      <c r="AA14" s="255">
        <f t="shared" si="0"/>
        <v>10</v>
      </c>
      <c r="AB14" s="255">
        <f t="shared" si="0"/>
        <v>10</v>
      </c>
      <c r="AC14" s="255">
        <f t="shared" si="0"/>
        <v>10</v>
      </c>
      <c r="AD14" s="255">
        <f t="shared" si="0"/>
        <v>10</v>
      </c>
      <c r="AE14" s="297">
        <f t="shared" si="0"/>
        <v>10</v>
      </c>
      <c r="AF14" s="254">
        <f t="shared" si="0"/>
        <v>10</v>
      </c>
      <c r="AG14" s="255">
        <f t="shared" si="0"/>
        <v>10</v>
      </c>
      <c r="AH14" s="255">
        <f t="shared" si="0"/>
        <v>10</v>
      </c>
      <c r="AI14" s="255">
        <f t="shared" si="0"/>
        <v>10</v>
      </c>
      <c r="AJ14" s="255">
        <f t="shared" si="0"/>
        <v>10</v>
      </c>
      <c r="AK14" s="255">
        <f t="shared" si="0"/>
        <v>10</v>
      </c>
      <c r="AL14" s="255">
        <f t="shared" si="0"/>
        <v>16</v>
      </c>
      <c r="AM14" s="255">
        <f t="shared" si="0"/>
        <v>16</v>
      </c>
      <c r="AN14" s="255">
        <f t="shared" si="0"/>
        <v>16</v>
      </c>
      <c r="AO14" s="255">
        <f t="shared" si="0"/>
        <v>10</v>
      </c>
      <c r="AP14" s="255">
        <f t="shared" si="0"/>
        <v>10</v>
      </c>
      <c r="AQ14" s="255">
        <f t="shared" si="0"/>
        <v>10</v>
      </c>
      <c r="AR14" s="255">
        <f t="shared" si="0"/>
        <v>10</v>
      </c>
      <c r="AS14" s="255">
        <f t="shared" si="0"/>
        <v>10</v>
      </c>
      <c r="AT14" s="255">
        <f t="shared" ref="AT14:BY14" si="1">IF(AT18,16,10)</f>
        <v>10</v>
      </c>
      <c r="AU14" s="255">
        <f t="shared" si="1"/>
        <v>10</v>
      </c>
      <c r="AV14" s="255">
        <f t="shared" si="1"/>
        <v>10</v>
      </c>
      <c r="AW14" s="297">
        <f t="shared" si="1"/>
        <v>10</v>
      </c>
      <c r="AX14" s="254">
        <f t="shared" si="1"/>
        <v>10</v>
      </c>
      <c r="AY14" s="255">
        <f t="shared" si="1"/>
        <v>10</v>
      </c>
      <c r="AZ14" s="255">
        <f t="shared" si="1"/>
        <v>10</v>
      </c>
      <c r="BA14" s="255">
        <f t="shared" si="1"/>
        <v>10</v>
      </c>
      <c r="BB14" s="255">
        <f t="shared" si="1"/>
        <v>10</v>
      </c>
      <c r="BC14" s="255">
        <f t="shared" si="1"/>
        <v>10</v>
      </c>
      <c r="BD14" s="255">
        <f t="shared" si="1"/>
        <v>16</v>
      </c>
      <c r="BE14" s="255">
        <f t="shared" si="1"/>
        <v>16</v>
      </c>
      <c r="BF14" s="255">
        <f t="shared" si="1"/>
        <v>16</v>
      </c>
      <c r="BG14" s="255">
        <f t="shared" si="1"/>
        <v>10</v>
      </c>
      <c r="BH14" s="255">
        <f t="shared" si="1"/>
        <v>10</v>
      </c>
      <c r="BI14" s="255">
        <f t="shared" si="1"/>
        <v>10</v>
      </c>
      <c r="BJ14" s="255">
        <f t="shared" si="1"/>
        <v>10</v>
      </c>
      <c r="BK14" s="255">
        <f t="shared" si="1"/>
        <v>10</v>
      </c>
      <c r="BL14" s="255">
        <f t="shared" si="1"/>
        <v>10</v>
      </c>
      <c r="BM14" s="255">
        <f t="shared" si="1"/>
        <v>10</v>
      </c>
      <c r="BN14" s="255">
        <f t="shared" si="1"/>
        <v>10</v>
      </c>
      <c r="BO14" s="297">
        <f t="shared" si="1"/>
        <v>10</v>
      </c>
      <c r="BP14" s="254">
        <f t="shared" si="1"/>
        <v>10</v>
      </c>
      <c r="BQ14" s="255">
        <f t="shared" si="1"/>
        <v>10</v>
      </c>
      <c r="BR14" s="255">
        <f t="shared" si="1"/>
        <v>10</v>
      </c>
      <c r="BS14" s="255">
        <f t="shared" si="1"/>
        <v>10</v>
      </c>
      <c r="BT14" s="255">
        <f t="shared" si="1"/>
        <v>10</v>
      </c>
      <c r="BU14" s="255">
        <f t="shared" si="1"/>
        <v>10</v>
      </c>
      <c r="BV14" s="255">
        <f t="shared" si="1"/>
        <v>16</v>
      </c>
      <c r="BW14" s="255">
        <f t="shared" si="1"/>
        <v>16</v>
      </c>
      <c r="BX14" s="255">
        <f t="shared" si="1"/>
        <v>16</v>
      </c>
      <c r="BY14" s="255">
        <f t="shared" si="1"/>
        <v>10</v>
      </c>
      <c r="BZ14" s="255">
        <f t="shared" ref="BZ14:CG14" si="2">IF(BZ18,16,10)</f>
        <v>10</v>
      </c>
      <c r="CA14" s="255">
        <f t="shared" si="2"/>
        <v>10</v>
      </c>
      <c r="CB14" s="255">
        <f t="shared" si="2"/>
        <v>10</v>
      </c>
      <c r="CC14" s="255">
        <f t="shared" si="2"/>
        <v>10</v>
      </c>
      <c r="CD14" s="255">
        <f t="shared" si="2"/>
        <v>10</v>
      </c>
      <c r="CE14" s="255">
        <f t="shared" si="2"/>
        <v>10</v>
      </c>
      <c r="CF14" s="255">
        <f t="shared" si="2"/>
        <v>10</v>
      </c>
      <c r="CG14" s="297">
        <f t="shared" si="2"/>
        <v>10</v>
      </c>
      <c r="CH14" s="120"/>
      <c r="CI14" s="120"/>
      <c r="CN14" s="120"/>
      <c r="CO14" s="120"/>
      <c r="CP14" s="120"/>
      <c r="CQ14" s="120"/>
      <c r="CR14" s="120"/>
    </row>
    <row r="15" ht="16.5" customHeight="1" spans="1:96">
      <c r="A15" s="123"/>
      <c r="B15" s="124"/>
      <c r="C15" s="125"/>
      <c r="D15" s="126"/>
      <c r="H15" s="123"/>
      <c r="L15" s="188" t="s">
        <v>120</v>
      </c>
      <c r="N15" s="256">
        <f t="shared" ref="N15:AS15" si="3">SUMPRODUCT($G22:$G75,N22:N75)</f>
        <v>5.04545454545455</v>
      </c>
      <c r="O15" s="253">
        <f t="shared" si="3"/>
        <v>1.04292929292929</v>
      </c>
      <c r="P15" s="253">
        <f t="shared" si="3"/>
        <v>5.04545454545455</v>
      </c>
      <c r="Q15" s="253">
        <f t="shared" si="3"/>
        <v>1.04292929292929</v>
      </c>
      <c r="R15" s="253">
        <f t="shared" si="3"/>
        <v>5.04545454545455</v>
      </c>
      <c r="S15" s="253">
        <f t="shared" si="3"/>
        <v>1.04292929292929</v>
      </c>
      <c r="T15" s="253">
        <f t="shared" si="3"/>
        <v>12</v>
      </c>
      <c r="U15" s="253">
        <f t="shared" si="3"/>
        <v>12</v>
      </c>
      <c r="V15" s="253">
        <f t="shared" si="3"/>
        <v>12</v>
      </c>
      <c r="W15" s="253">
        <f t="shared" si="3"/>
        <v>1.04292929292929</v>
      </c>
      <c r="X15" s="253">
        <f t="shared" si="3"/>
        <v>1.04292929292929</v>
      </c>
      <c r="Y15" s="253">
        <f t="shared" si="3"/>
        <v>1.04292929292929</v>
      </c>
      <c r="Z15" s="253">
        <f t="shared" si="3"/>
        <v>0</v>
      </c>
      <c r="AA15" s="253">
        <f t="shared" si="3"/>
        <v>0</v>
      </c>
      <c r="AB15" s="253">
        <f t="shared" si="3"/>
        <v>0</v>
      </c>
      <c r="AC15" s="253">
        <f t="shared" si="3"/>
        <v>0</v>
      </c>
      <c r="AD15" s="253">
        <f t="shared" si="3"/>
        <v>0</v>
      </c>
      <c r="AE15" s="298">
        <f t="shared" si="3"/>
        <v>0</v>
      </c>
      <c r="AF15" s="256">
        <f t="shared" si="3"/>
        <v>0</v>
      </c>
      <c r="AG15" s="253">
        <f t="shared" si="3"/>
        <v>0</v>
      </c>
      <c r="AH15" s="253">
        <f t="shared" si="3"/>
        <v>1.04292929292929</v>
      </c>
      <c r="AI15" s="253">
        <f t="shared" si="3"/>
        <v>1.04292929292929</v>
      </c>
      <c r="AJ15" s="253">
        <f t="shared" si="3"/>
        <v>1.04292929292929</v>
      </c>
      <c r="AK15" s="253">
        <f t="shared" si="3"/>
        <v>0</v>
      </c>
      <c r="AL15" s="253">
        <f t="shared" si="3"/>
        <v>12</v>
      </c>
      <c r="AM15" s="253">
        <f t="shared" si="3"/>
        <v>12</v>
      </c>
      <c r="AN15" s="253">
        <f t="shared" si="3"/>
        <v>12</v>
      </c>
      <c r="AO15" s="253">
        <f t="shared" si="3"/>
        <v>0</v>
      </c>
      <c r="AP15" s="253">
        <f t="shared" si="3"/>
        <v>0.126262626262626</v>
      </c>
      <c r="AQ15" s="253">
        <f t="shared" si="3"/>
        <v>0</v>
      </c>
      <c r="AR15" s="253">
        <f t="shared" si="3"/>
        <v>0.505050505050505</v>
      </c>
      <c r="AS15" s="253">
        <f t="shared" si="3"/>
        <v>2.34090909090909</v>
      </c>
      <c r="AT15" s="253">
        <f t="shared" ref="AT15:BY15" si="4">SUMPRODUCT($G22:$G75,AT22:AT75)</f>
        <v>0</v>
      </c>
      <c r="AU15" s="253">
        <f t="shared" si="4"/>
        <v>0</v>
      </c>
      <c r="AV15" s="253">
        <f t="shared" si="4"/>
        <v>0</v>
      </c>
      <c r="AW15" s="298">
        <f t="shared" si="4"/>
        <v>0</v>
      </c>
      <c r="AX15" s="256">
        <f t="shared" si="4"/>
        <v>5.04545454545455</v>
      </c>
      <c r="AY15" s="253">
        <f t="shared" si="4"/>
        <v>1.04292929292929</v>
      </c>
      <c r="AZ15" s="253">
        <f t="shared" si="4"/>
        <v>5.04545454545455</v>
      </c>
      <c r="BA15" s="253">
        <f t="shared" si="4"/>
        <v>1.04292929292929</v>
      </c>
      <c r="BB15" s="253">
        <f t="shared" si="4"/>
        <v>5.04545454545455</v>
      </c>
      <c r="BC15" s="253">
        <f t="shared" si="4"/>
        <v>1.04292929292929</v>
      </c>
      <c r="BD15" s="253">
        <f t="shared" si="4"/>
        <v>12</v>
      </c>
      <c r="BE15" s="253">
        <f t="shared" si="4"/>
        <v>12</v>
      </c>
      <c r="BF15" s="253">
        <f t="shared" si="4"/>
        <v>12</v>
      </c>
      <c r="BG15" s="253">
        <f t="shared" si="4"/>
        <v>1.04292929292929</v>
      </c>
      <c r="BH15" s="253">
        <f t="shared" si="4"/>
        <v>1.04292929292929</v>
      </c>
      <c r="BI15" s="253">
        <f t="shared" si="4"/>
        <v>1.04292929292929</v>
      </c>
      <c r="BJ15" s="253">
        <f t="shared" si="4"/>
        <v>0</v>
      </c>
      <c r="BK15" s="253">
        <f t="shared" si="4"/>
        <v>0</v>
      </c>
      <c r="BL15" s="253">
        <f t="shared" si="4"/>
        <v>0</v>
      </c>
      <c r="BM15" s="253">
        <f t="shared" si="4"/>
        <v>0</v>
      </c>
      <c r="BN15" s="253">
        <f t="shared" si="4"/>
        <v>0</v>
      </c>
      <c r="BO15" s="298">
        <f t="shared" si="4"/>
        <v>0</v>
      </c>
      <c r="BP15" s="256">
        <f t="shared" si="4"/>
        <v>0</v>
      </c>
      <c r="BQ15" s="253">
        <f t="shared" si="4"/>
        <v>0</v>
      </c>
      <c r="BR15" s="253">
        <f t="shared" si="4"/>
        <v>1.04292929292929</v>
      </c>
      <c r="BS15" s="253">
        <f t="shared" si="4"/>
        <v>1.04292929292929</v>
      </c>
      <c r="BT15" s="253">
        <f t="shared" si="4"/>
        <v>1.04292929292929</v>
      </c>
      <c r="BU15" s="253">
        <f t="shared" si="4"/>
        <v>0</v>
      </c>
      <c r="BV15" s="253">
        <f t="shared" si="4"/>
        <v>12</v>
      </c>
      <c r="BW15" s="253">
        <f t="shared" si="4"/>
        <v>12</v>
      </c>
      <c r="BX15" s="253">
        <f t="shared" si="4"/>
        <v>12</v>
      </c>
      <c r="BY15" s="253">
        <f t="shared" si="4"/>
        <v>0</v>
      </c>
      <c r="BZ15" s="253">
        <f t="shared" ref="BZ15:CG15" si="5">SUMPRODUCT($G22:$G75,BZ22:BZ75)</f>
        <v>0</v>
      </c>
      <c r="CA15" s="253">
        <f t="shared" si="5"/>
        <v>0</v>
      </c>
      <c r="CB15" s="253">
        <f t="shared" si="5"/>
        <v>0.505050505050505</v>
      </c>
      <c r="CC15" s="253">
        <f t="shared" si="5"/>
        <v>2.34090909090909</v>
      </c>
      <c r="CD15" s="253">
        <f t="shared" si="5"/>
        <v>0</v>
      </c>
      <c r="CE15" s="253">
        <f t="shared" si="5"/>
        <v>0</v>
      </c>
      <c r="CF15" s="253">
        <f t="shared" si="5"/>
        <v>0</v>
      </c>
      <c r="CG15" s="298">
        <f t="shared" si="5"/>
        <v>0</v>
      </c>
      <c r="CH15" s="120"/>
      <c r="CI15" s="120"/>
      <c r="CN15" s="120"/>
      <c r="CO15" s="120"/>
      <c r="CP15" s="120"/>
      <c r="CQ15" s="120"/>
      <c r="CR15" s="120"/>
    </row>
    <row r="16" ht="16.5" customHeight="1" spans="1:96">
      <c r="A16" s="123"/>
      <c r="B16" s="124"/>
      <c r="C16" s="125"/>
      <c r="D16" s="126"/>
      <c r="H16" s="123"/>
      <c r="L16" s="188" t="s">
        <v>121</v>
      </c>
      <c r="N16" s="256">
        <f t="shared" ref="N16:AS16" si="6">N17+N18</f>
        <v>1</v>
      </c>
      <c r="O16" s="253">
        <f t="shared" si="6"/>
        <v>1</v>
      </c>
      <c r="P16" s="253">
        <f t="shared" si="6"/>
        <v>1</v>
      </c>
      <c r="Q16" s="253">
        <f t="shared" si="6"/>
        <v>1</v>
      </c>
      <c r="R16" s="253">
        <f t="shared" si="6"/>
        <v>1</v>
      </c>
      <c r="S16" s="253">
        <f t="shared" si="6"/>
        <v>1</v>
      </c>
      <c r="T16" s="253">
        <f t="shared" si="6"/>
        <v>1</v>
      </c>
      <c r="U16" s="253">
        <f t="shared" si="6"/>
        <v>1</v>
      </c>
      <c r="V16" s="253">
        <f t="shared" si="6"/>
        <v>1</v>
      </c>
      <c r="W16" s="253">
        <f t="shared" si="6"/>
        <v>1</v>
      </c>
      <c r="X16" s="253">
        <f t="shared" si="6"/>
        <v>1</v>
      </c>
      <c r="Y16" s="253">
        <f t="shared" si="6"/>
        <v>1</v>
      </c>
      <c r="Z16" s="253">
        <f t="shared" si="6"/>
        <v>0</v>
      </c>
      <c r="AA16" s="253">
        <f t="shared" si="6"/>
        <v>0</v>
      </c>
      <c r="AB16" s="253">
        <f t="shared" si="6"/>
        <v>0</v>
      </c>
      <c r="AC16" s="253">
        <f t="shared" si="6"/>
        <v>0</v>
      </c>
      <c r="AD16" s="253">
        <f t="shared" si="6"/>
        <v>0</v>
      </c>
      <c r="AE16" s="298">
        <f t="shared" si="6"/>
        <v>0</v>
      </c>
      <c r="AF16" s="256">
        <f t="shared" si="6"/>
        <v>0</v>
      </c>
      <c r="AG16" s="253">
        <f t="shared" si="6"/>
        <v>0</v>
      </c>
      <c r="AH16" s="253">
        <f t="shared" si="6"/>
        <v>1</v>
      </c>
      <c r="AI16" s="253">
        <f t="shared" si="6"/>
        <v>1</v>
      </c>
      <c r="AJ16" s="253">
        <f t="shared" si="6"/>
        <v>1</v>
      </c>
      <c r="AK16" s="253">
        <f t="shared" si="6"/>
        <v>0</v>
      </c>
      <c r="AL16" s="253">
        <f t="shared" si="6"/>
        <v>1</v>
      </c>
      <c r="AM16" s="253">
        <f t="shared" si="6"/>
        <v>1</v>
      </c>
      <c r="AN16" s="253">
        <f t="shared" si="6"/>
        <v>1</v>
      </c>
      <c r="AO16" s="253">
        <f t="shared" si="6"/>
        <v>0</v>
      </c>
      <c r="AP16" s="253">
        <f t="shared" si="6"/>
        <v>1</v>
      </c>
      <c r="AQ16" s="253">
        <f t="shared" si="6"/>
        <v>0</v>
      </c>
      <c r="AR16" s="253">
        <f t="shared" si="6"/>
        <v>1</v>
      </c>
      <c r="AS16" s="253">
        <f t="shared" si="6"/>
        <v>1</v>
      </c>
      <c r="AT16" s="253">
        <f t="shared" ref="AT16:BY16" si="7">AT17+AT18</f>
        <v>0</v>
      </c>
      <c r="AU16" s="253">
        <f t="shared" si="7"/>
        <v>0</v>
      </c>
      <c r="AV16" s="253">
        <f t="shared" si="7"/>
        <v>0</v>
      </c>
      <c r="AW16" s="298">
        <f t="shared" si="7"/>
        <v>0</v>
      </c>
      <c r="AX16" s="256">
        <f t="shared" si="7"/>
        <v>1</v>
      </c>
      <c r="AY16" s="253">
        <f t="shared" si="7"/>
        <v>1</v>
      </c>
      <c r="AZ16" s="253">
        <f t="shared" si="7"/>
        <v>1</v>
      </c>
      <c r="BA16" s="253">
        <f t="shared" si="7"/>
        <v>1</v>
      </c>
      <c r="BB16" s="253">
        <f t="shared" si="7"/>
        <v>1</v>
      </c>
      <c r="BC16" s="253">
        <f t="shared" si="7"/>
        <v>1</v>
      </c>
      <c r="BD16" s="253">
        <f t="shared" si="7"/>
        <v>1</v>
      </c>
      <c r="BE16" s="253">
        <f t="shared" si="7"/>
        <v>1</v>
      </c>
      <c r="BF16" s="253">
        <f t="shared" si="7"/>
        <v>1</v>
      </c>
      <c r="BG16" s="253">
        <f t="shared" si="7"/>
        <v>1</v>
      </c>
      <c r="BH16" s="253">
        <f t="shared" si="7"/>
        <v>1</v>
      </c>
      <c r="BI16" s="253">
        <f t="shared" si="7"/>
        <v>1</v>
      </c>
      <c r="BJ16" s="253">
        <f t="shared" si="7"/>
        <v>0</v>
      </c>
      <c r="BK16" s="253">
        <f t="shared" si="7"/>
        <v>0</v>
      </c>
      <c r="BL16" s="253">
        <f t="shared" si="7"/>
        <v>0</v>
      </c>
      <c r="BM16" s="253">
        <f t="shared" si="7"/>
        <v>0</v>
      </c>
      <c r="BN16" s="253">
        <f t="shared" si="7"/>
        <v>0</v>
      </c>
      <c r="BO16" s="298">
        <f t="shared" si="7"/>
        <v>0</v>
      </c>
      <c r="BP16" s="256">
        <f t="shared" si="7"/>
        <v>0</v>
      </c>
      <c r="BQ16" s="253">
        <f t="shared" si="7"/>
        <v>0</v>
      </c>
      <c r="BR16" s="253">
        <f t="shared" si="7"/>
        <v>1</v>
      </c>
      <c r="BS16" s="253">
        <f t="shared" si="7"/>
        <v>1</v>
      </c>
      <c r="BT16" s="253">
        <f t="shared" si="7"/>
        <v>1</v>
      </c>
      <c r="BU16" s="253">
        <f t="shared" si="7"/>
        <v>0</v>
      </c>
      <c r="BV16" s="253">
        <f t="shared" si="7"/>
        <v>1</v>
      </c>
      <c r="BW16" s="253">
        <f t="shared" si="7"/>
        <v>1</v>
      </c>
      <c r="BX16" s="253">
        <f t="shared" si="7"/>
        <v>1</v>
      </c>
      <c r="BY16" s="253">
        <f t="shared" si="7"/>
        <v>0</v>
      </c>
      <c r="BZ16" s="253">
        <f t="shared" ref="BZ16:DE16" si="8">BZ17+BZ18</f>
        <v>0</v>
      </c>
      <c r="CA16" s="253">
        <f t="shared" si="8"/>
        <v>0</v>
      </c>
      <c r="CB16" s="253">
        <f t="shared" si="8"/>
        <v>1</v>
      </c>
      <c r="CC16" s="253">
        <f t="shared" si="8"/>
        <v>1</v>
      </c>
      <c r="CD16" s="253">
        <f t="shared" si="8"/>
        <v>0</v>
      </c>
      <c r="CE16" s="253">
        <f t="shared" si="8"/>
        <v>0</v>
      </c>
      <c r="CF16" s="253">
        <f t="shared" si="8"/>
        <v>0</v>
      </c>
      <c r="CG16" s="298">
        <f t="shared" si="8"/>
        <v>0</v>
      </c>
      <c r="CH16" s="120"/>
      <c r="CI16" s="120"/>
      <c r="CN16" s="120"/>
      <c r="CO16" s="120"/>
      <c r="CP16" s="120"/>
      <c r="CQ16" s="120"/>
      <c r="CR16" s="120"/>
    </row>
    <row r="17" ht="16.5" customHeight="1" spans="1:96">
      <c r="A17" s="123"/>
      <c r="B17" s="124"/>
      <c r="C17" s="125"/>
      <c r="D17" s="134"/>
      <c r="F17" s="135" t="s">
        <v>122</v>
      </c>
      <c r="G17" s="136" t="str">
        <f>LEFT(G14,2)</f>
        <v>EU</v>
      </c>
      <c r="H17" s="123"/>
      <c r="L17" s="185" t="s">
        <v>123</v>
      </c>
      <c r="N17" s="254">
        <f t="shared" ref="N17:AS17" si="9">SUMIF($I$22:$I$75,"=C13",N$22:N$75)</f>
        <v>1</v>
      </c>
      <c r="O17" s="255">
        <f t="shared" si="9"/>
        <v>1</v>
      </c>
      <c r="P17" s="255">
        <f t="shared" si="9"/>
        <v>1</v>
      </c>
      <c r="Q17" s="255">
        <f t="shared" si="9"/>
        <v>1</v>
      </c>
      <c r="R17" s="255">
        <f t="shared" si="9"/>
        <v>1</v>
      </c>
      <c r="S17" s="255">
        <f t="shared" si="9"/>
        <v>1</v>
      </c>
      <c r="T17" s="255">
        <f t="shared" si="9"/>
        <v>0</v>
      </c>
      <c r="U17" s="255">
        <f t="shared" si="9"/>
        <v>0</v>
      </c>
      <c r="V17" s="255">
        <f t="shared" si="9"/>
        <v>0</v>
      </c>
      <c r="W17" s="255">
        <f t="shared" si="9"/>
        <v>1</v>
      </c>
      <c r="X17" s="255">
        <f t="shared" si="9"/>
        <v>1</v>
      </c>
      <c r="Y17" s="255">
        <f t="shared" si="9"/>
        <v>1</v>
      </c>
      <c r="Z17" s="255">
        <f t="shared" si="9"/>
        <v>0</v>
      </c>
      <c r="AA17" s="255">
        <f t="shared" si="9"/>
        <v>0</v>
      </c>
      <c r="AB17" s="255">
        <f t="shared" si="9"/>
        <v>0</v>
      </c>
      <c r="AC17" s="255">
        <f t="shared" si="9"/>
        <v>0</v>
      </c>
      <c r="AD17" s="255">
        <f t="shared" si="9"/>
        <v>0</v>
      </c>
      <c r="AE17" s="297">
        <f t="shared" si="9"/>
        <v>0</v>
      </c>
      <c r="AF17" s="254">
        <f t="shared" si="9"/>
        <v>0</v>
      </c>
      <c r="AG17" s="255">
        <f t="shared" si="9"/>
        <v>0</v>
      </c>
      <c r="AH17" s="255">
        <f t="shared" si="9"/>
        <v>1</v>
      </c>
      <c r="AI17" s="255">
        <f t="shared" si="9"/>
        <v>1</v>
      </c>
      <c r="AJ17" s="255">
        <f t="shared" si="9"/>
        <v>1</v>
      </c>
      <c r="AK17" s="255">
        <f t="shared" si="9"/>
        <v>0</v>
      </c>
      <c r="AL17" s="255">
        <f t="shared" si="9"/>
        <v>0</v>
      </c>
      <c r="AM17" s="255">
        <f t="shared" si="9"/>
        <v>0</v>
      </c>
      <c r="AN17" s="255">
        <f t="shared" si="9"/>
        <v>0</v>
      </c>
      <c r="AO17" s="255">
        <f t="shared" si="9"/>
        <v>0</v>
      </c>
      <c r="AP17" s="255">
        <f t="shared" si="9"/>
        <v>1</v>
      </c>
      <c r="AQ17" s="255">
        <f t="shared" si="9"/>
        <v>0</v>
      </c>
      <c r="AR17" s="255">
        <f t="shared" si="9"/>
        <v>1</v>
      </c>
      <c r="AS17" s="255">
        <f t="shared" si="9"/>
        <v>1</v>
      </c>
      <c r="AT17" s="255">
        <f t="shared" ref="AT17:BY17" si="10">SUMIF($I$22:$I$75,"=C13",AT$22:AT$75)</f>
        <v>0</v>
      </c>
      <c r="AU17" s="255">
        <f t="shared" si="10"/>
        <v>0</v>
      </c>
      <c r="AV17" s="255">
        <f t="shared" si="10"/>
        <v>0</v>
      </c>
      <c r="AW17" s="297">
        <f t="shared" si="10"/>
        <v>0</v>
      </c>
      <c r="AX17" s="254">
        <f t="shared" si="10"/>
        <v>1</v>
      </c>
      <c r="AY17" s="255">
        <f t="shared" si="10"/>
        <v>1</v>
      </c>
      <c r="AZ17" s="255">
        <f t="shared" si="10"/>
        <v>1</v>
      </c>
      <c r="BA17" s="255">
        <f t="shared" si="10"/>
        <v>1</v>
      </c>
      <c r="BB17" s="255">
        <f t="shared" si="10"/>
        <v>1</v>
      </c>
      <c r="BC17" s="255">
        <f t="shared" si="10"/>
        <v>1</v>
      </c>
      <c r="BD17" s="255">
        <f t="shared" si="10"/>
        <v>0</v>
      </c>
      <c r="BE17" s="255">
        <f t="shared" si="10"/>
        <v>0</v>
      </c>
      <c r="BF17" s="255">
        <f t="shared" si="10"/>
        <v>0</v>
      </c>
      <c r="BG17" s="255">
        <f t="shared" si="10"/>
        <v>1</v>
      </c>
      <c r="BH17" s="255">
        <f t="shared" si="10"/>
        <v>1</v>
      </c>
      <c r="BI17" s="255">
        <f t="shared" si="10"/>
        <v>1</v>
      </c>
      <c r="BJ17" s="255">
        <f t="shared" si="10"/>
        <v>0</v>
      </c>
      <c r="BK17" s="255">
        <f t="shared" si="10"/>
        <v>0</v>
      </c>
      <c r="BL17" s="255">
        <f t="shared" si="10"/>
        <v>0</v>
      </c>
      <c r="BM17" s="255">
        <f t="shared" si="10"/>
        <v>0</v>
      </c>
      <c r="BN17" s="255">
        <f t="shared" si="10"/>
        <v>0</v>
      </c>
      <c r="BO17" s="297">
        <f t="shared" si="10"/>
        <v>0</v>
      </c>
      <c r="BP17" s="254">
        <f t="shared" si="10"/>
        <v>0</v>
      </c>
      <c r="BQ17" s="255">
        <f t="shared" si="10"/>
        <v>0</v>
      </c>
      <c r="BR17" s="255">
        <f t="shared" si="10"/>
        <v>1</v>
      </c>
      <c r="BS17" s="255">
        <f t="shared" si="10"/>
        <v>1</v>
      </c>
      <c r="BT17" s="255">
        <f t="shared" si="10"/>
        <v>1</v>
      </c>
      <c r="BU17" s="255">
        <f t="shared" si="10"/>
        <v>0</v>
      </c>
      <c r="BV17" s="255">
        <f t="shared" si="10"/>
        <v>0</v>
      </c>
      <c r="BW17" s="255">
        <f t="shared" si="10"/>
        <v>0</v>
      </c>
      <c r="BX17" s="255">
        <f t="shared" si="10"/>
        <v>0</v>
      </c>
      <c r="BY17" s="255">
        <f t="shared" si="10"/>
        <v>0</v>
      </c>
      <c r="BZ17" s="255">
        <f t="shared" ref="BZ17:CG17" si="11">SUMIF($I$22:$I$75,"=C13",BZ$22:BZ$75)</f>
        <v>0</v>
      </c>
      <c r="CA17" s="255">
        <f t="shared" si="11"/>
        <v>0</v>
      </c>
      <c r="CB17" s="255">
        <f t="shared" si="11"/>
        <v>1</v>
      </c>
      <c r="CC17" s="255">
        <f t="shared" si="11"/>
        <v>1</v>
      </c>
      <c r="CD17" s="255">
        <f t="shared" si="11"/>
        <v>0</v>
      </c>
      <c r="CE17" s="255">
        <f t="shared" si="11"/>
        <v>0</v>
      </c>
      <c r="CF17" s="255">
        <f t="shared" si="11"/>
        <v>0</v>
      </c>
      <c r="CG17" s="297">
        <f t="shared" si="11"/>
        <v>0</v>
      </c>
      <c r="CH17" s="120"/>
      <c r="CI17" s="120"/>
      <c r="CJ17" s="313"/>
      <c r="CK17" s="313"/>
      <c r="CL17" s="330"/>
      <c r="CM17" s="330"/>
      <c r="CN17" s="127"/>
      <c r="CO17" s="127"/>
      <c r="CP17" s="127"/>
      <c r="CQ17" s="127"/>
      <c r="CR17" s="120"/>
    </row>
    <row r="18" ht="16.5" customHeight="1" spans="1:96">
      <c r="A18" s="123"/>
      <c r="B18" s="124"/>
      <c r="C18" s="125"/>
      <c r="D18" s="126"/>
      <c r="E18" s="127"/>
      <c r="F18" s="135" t="s">
        <v>124</v>
      </c>
      <c r="G18" s="136">
        <f>MID(G14,6,3)*1</f>
        <v>230</v>
      </c>
      <c r="H18" s="123"/>
      <c r="L18" s="185" t="s">
        <v>125</v>
      </c>
      <c r="N18" s="257">
        <f t="shared" ref="N18:AS18" si="12">SUMIF($I$22:$I$75,"=C19",N$22:N$75)</f>
        <v>0</v>
      </c>
      <c r="O18" s="258">
        <f t="shared" si="12"/>
        <v>0</v>
      </c>
      <c r="P18" s="258">
        <f t="shared" si="12"/>
        <v>0</v>
      </c>
      <c r="Q18" s="258">
        <f t="shared" si="12"/>
        <v>0</v>
      </c>
      <c r="R18" s="258">
        <f t="shared" si="12"/>
        <v>0</v>
      </c>
      <c r="S18" s="258">
        <f t="shared" si="12"/>
        <v>0</v>
      </c>
      <c r="T18" s="258">
        <f t="shared" si="12"/>
        <v>1</v>
      </c>
      <c r="U18" s="258">
        <f t="shared" si="12"/>
        <v>1</v>
      </c>
      <c r="V18" s="258">
        <f t="shared" si="12"/>
        <v>1</v>
      </c>
      <c r="W18" s="258">
        <f t="shared" si="12"/>
        <v>0</v>
      </c>
      <c r="X18" s="258">
        <f t="shared" si="12"/>
        <v>0</v>
      </c>
      <c r="Y18" s="258">
        <f t="shared" si="12"/>
        <v>0</v>
      </c>
      <c r="Z18" s="258">
        <f t="shared" si="12"/>
        <v>0</v>
      </c>
      <c r="AA18" s="258">
        <f t="shared" si="12"/>
        <v>0</v>
      </c>
      <c r="AB18" s="258">
        <f t="shared" si="12"/>
        <v>0</v>
      </c>
      <c r="AC18" s="258">
        <f t="shared" si="12"/>
        <v>0</v>
      </c>
      <c r="AD18" s="258">
        <f t="shared" si="12"/>
        <v>0</v>
      </c>
      <c r="AE18" s="299">
        <f t="shared" si="12"/>
        <v>0</v>
      </c>
      <c r="AF18" s="257">
        <f t="shared" si="12"/>
        <v>0</v>
      </c>
      <c r="AG18" s="258">
        <f t="shared" si="12"/>
        <v>0</v>
      </c>
      <c r="AH18" s="258">
        <f t="shared" si="12"/>
        <v>0</v>
      </c>
      <c r="AI18" s="258">
        <f t="shared" si="12"/>
        <v>0</v>
      </c>
      <c r="AJ18" s="258">
        <f t="shared" si="12"/>
        <v>0</v>
      </c>
      <c r="AK18" s="258">
        <f t="shared" si="12"/>
        <v>0</v>
      </c>
      <c r="AL18" s="258">
        <f t="shared" si="12"/>
        <v>1</v>
      </c>
      <c r="AM18" s="258">
        <f t="shared" si="12"/>
        <v>1</v>
      </c>
      <c r="AN18" s="258">
        <f t="shared" si="12"/>
        <v>1</v>
      </c>
      <c r="AO18" s="258">
        <f t="shared" si="12"/>
        <v>0</v>
      </c>
      <c r="AP18" s="258">
        <f t="shared" si="12"/>
        <v>0</v>
      </c>
      <c r="AQ18" s="258">
        <f t="shared" si="12"/>
        <v>0</v>
      </c>
      <c r="AR18" s="258">
        <f t="shared" si="12"/>
        <v>0</v>
      </c>
      <c r="AS18" s="258">
        <f t="shared" si="12"/>
        <v>0</v>
      </c>
      <c r="AT18" s="258">
        <f t="shared" ref="AT18:BY18" si="13">SUMIF($I$22:$I$75,"=C19",AT$22:AT$75)</f>
        <v>0</v>
      </c>
      <c r="AU18" s="258">
        <f t="shared" si="13"/>
        <v>0</v>
      </c>
      <c r="AV18" s="258">
        <f t="shared" si="13"/>
        <v>0</v>
      </c>
      <c r="AW18" s="299">
        <f t="shared" si="13"/>
        <v>0</v>
      </c>
      <c r="AX18" s="257">
        <f t="shared" si="13"/>
        <v>0</v>
      </c>
      <c r="AY18" s="258">
        <f t="shared" si="13"/>
        <v>0</v>
      </c>
      <c r="AZ18" s="258">
        <f t="shared" si="13"/>
        <v>0</v>
      </c>
      <c r="BA18" s="258">
        <f t="shared" si="13"/>
        <v>0</v>
      </c>
      <c r="BB18" s="258">
        <f t="shared" si="13"/>
        <v>0</v>
      </c>
      <c r="BC18" s="258">
        <f t="shared" si="13"/>
        <v>0</v>
      </c>
      <c r="BD18" s="258">
        <f t="shared" si="13"/>
        <v>1</v>
      </c>
      <c r="BE18" s="258">
        <f t="shared" si="13"/>
        <v>1</v>
      </c>
      <c r="BF18" s="258">
        <f t="shared" si="13"/>
        <v>1</v>
      </c>
      <c r="BG18" s="258">
        <f t="shared" si="13"/>
        <v>0</v>
      </c>
      <c r="BH18" s="258">
        <f t="shared" si="13"/>
        <v>0</v>
      </c>
      <c r="BI18" s="258">
        <f t="shared" si="13"/>
        <v>0</v>
      </c>
      <c r="BJ18" s="258">
        <f t="shared" si="13"/>
        <v>0</v>
      </c>
      <c r="BK18" s="258">
        <f t="shared" si="13"/>
        <v>0</v>
      </c>
      <c r="BL18" s="258">
        <f t="shared" si="13"/>
        <v>0</v>
      </c>
      <c r="BM18" s="258">
        <f t="shared" si="13"/>
        <v>0</v>
      </c>
      <c r="BN18" s="258">
        <f t="shared" si="13"/>
        <v>0</v>
      </c>
      <c r="BO18" s="299">
        <f t="shared" si="13"/>
        <v>0</v>
      </c>
      <c r="BP18" s="257">
        <f t="shared" si="13"/>
        <v>0</v>
      </c>
      <c r="BQ18" s="258">
        <f t="shared" si="13"/>
        <v>0</v>
      </c>
      <c r="BR18" s="258">
        <f t="shared" si="13"/>
        <v>0</v>
      </c>
      <c r="BS18" s="258">
        <f t="shared" si="13"/>
        <v>0</v>
      </c>
      <c r="BT18" s="258">
        <f t="shared" si="13"/>
        <v>0</v>
      </c>
      <c r="BU18" s="258">
        <f t="shared" si="13"/>
        <v>0</v>
      </c>
      <c r="BV18" s="258">
        <f t="shared" si="13"/>
        <v>1</v>
      </c>
      <c r="BW18" s="258">
        <f t="shared" si="13"/>
        <v>1</v>
      </c>
      <c r="BX18" s="258">
        <f t="shared" si="13"/>
        <v>1</v>
      </c>
      <c r="BY18" s="258">
        <f t="shared" si="13"/>
        <v>0</v>
      </c>
      <c r="BZ18" s="258">
        <f t="shared" ref="BZ18:CG18" si="14">SUMIF($I$22:$I$75,"=C19",BZ$22:BZ$75)</f>
        <v>0</v>
      </c>
      <c r="CA18" s="258">
        <f t="shared" si="14"/>
        <v>0</v>
      </c>
      <c r="CB18" s="258">
        <f t="shared" si="14"/>
        <v>0</v>
      </c>
      <c r="CC18" s="258">
        <f t="shared" si="14"/>
        <v>0</v>
      </c>
      <c r="CD18" s="258">
        <f t="shared" si="14"/>
        <v>0</v>
      </c>
      <c r="CE18" s="258">
        <f t="shared" si="14"/>
        <v>0</v>
      </c>
      <c r="CF18" s="258">
        <f t="shared" si="14"/>
        <v>0</v>
      </c>
      <c r="CG18" s="299">
        <f t="shared" si="14"/>
        <v>0</v>
      </c>
      <c r="CH18" s="127"/>
      <c r="CI18" s="127"/>
      <c r="CJ18" s="313"/>
      <c r="CK18" s="313"/>
      <c r="CL18" s="330"/>
      <c r="CM18" s="330"/>
      <c r="CN18" s="145" t="s">
        <v>126</v>
      </c>
      <c r="CO18" s="145" t="s">
        <v>127</v>
      </c>
      <c r="CP18" s="145" t="s">
        <v>128</v>
      </c>
      <c r="CQ18" s="145" t="s">
        <v>129</v>
      </c>
      <c r="CR18" s="120"/>
    </row>
    <row r="19" ht="16.5" customHeight="1" spans="1:96">
      <c r="A19" s="123"/>
      <c r="B19" s="124"/>
      <c r="C19" s="125"/>
      <c r="D19" s="126"/>
      <c r="E19" s="137" t="s">
        <v>130</v>
      </c>
      <c r="F19" s="135" t="s">
        <v>131</v>
      </c>
      <c r="G19" s="138">
        <v>-0.1</v>
      </c>
      <c r="H19" s="123"/>
      <c r="I19" s="123"/>
      <c r="J19" s="123"/>
      <c r="K19" s="123"/>
      <c r="L19" s="123"/>
      <c r="M19" s="189"/>
      <c r="N19" s="259" t="str">
        <f ca="1">OFFSET($D$23,COLUMNS($N19:AE19)/COLUMNS($N19:$AE19)-1,0)</f>
        <v>PD-01-01</v>
      </c>
      <c r="O19" s="260"/>
      <c r="P19" s="260"/>
      <c r="Q19" s="260"/>
      <c r="R19" s="260"/>
      <c r="S19" s="260"/>
      <c r="T19" s="260"/>
      <c r="U19" s="260"/>
      <c r="V19" s="260"/>
      <c r="W19" s="260"/>
      <c r="X19" s="260"/>
      <c r="Y19" s="260"/>
      <c r="Z19" s="260"/>
      <c r="AA19" s="260"/>
      <c r="AB19" s="260"/>
      <c r="AC19" s="260"/>
      <c r="AD19" s="260"/>
      <c r="AE19" s="300"/>
      <c r="AF19" s="259" t="str">
        <f ca="1">OFFSET($D$23,COLUMNS($N19:AW19)/COLUMNS($N19:$AE19)-1,0)</f>
        <v>PD-01-02</v>
      </c>
      <c r="AG19" s="260"/>
      <c r="AH19" s="260"/>
      <c r="AI19" s="260"/>
      <c r="AJ19" s="260"/>
      <c r="AK19" s="260"/>
      <c r="AL19" s="260"/>
      <c r="AM19" s="260"/>
      <c r="AN19" s="260"/>
      <c r="AO19" s="260"/>
      <c r="AP19" s="260"/>
      <c r="AQ19" s="260"/>
      <c r="AR19" s="260"/>
      <c r="AS19" s="260"/>
      <c r="AT19" s="260"/>
      <c r="AU19" s="260"/>
      <c r="AV19" s="260"/>
      <c r="AW19" s="300"/>
      <c r="AX19" s="259" t="str">
        <f ca="1">OFFSET($D$23,COLUMNS($N19:BO19)/COLUMNS($N19:$AE19)-1,0)</f>
        <v>PD-01-03</v>
      </c>
      <c r="AY19" s="260"/>
      <c r="AZ19" s="260"/>
      <c r="BA19" s="260"/>
      <c r="BB19" s="260"/>
      <c r="BC19" s="260"/>
      <c r="BD19" s="260"/>
      <c r="BE19" s="260"/>
      <c r="BF19" s="260"/>
      <c r="BG19" s="260"/>
      <c r="BH19" s="260"/>
      <c r="BI19" s="260"/>
      <c r="BJ19" s="260"/>
      <c r="BK19" s="260"/>
      <c r="BL19" s="260"/>
      <c r="BM19" s="260"/>
      <c r="BN19" s="260"/>
      <c r="BO19" s="300"/>
      <c r="BP19" s="259" t="str">
        <f ca="1">OFFSET($D$23,COLUMNS($N19:CG19)/COLUMNS($N19:$AE19)-1,0)</f>
        <v>PD-01-04</v>
      </c>
      <c r="BQ19" s="260"/>
      <c r="BR19" s="260"/>
      <c r="BS19" s="260"/>
      <c r="BT19" s="260"/>
      <c r="BU19" s="260"/>
      <c r="BV19" s="260"/>
      <c r="BW19" s="260"/>
      <c r="BX19" s="260"/>
      <c r="BY19" s="260"/>
      <c r="BZ19" s="260"/>
      <c r="CA19" s="260"/>
      <c r="CB19" s="260"/>
      <c r="CC19" s="260"/>
      <c r="CD19" s="260"/>
      <c r="CE19" s="260"/>
      <c r="CF19" s="260"/>
      <c r="CG19" s="300"/>
      <c r="CN19" s="145" t="s">
        <v>132</v>
      </c>
      <c r="CO19" s="145" t="s">
        <v>132</v>
      </c>
      <c r="CP19" s="145" t="s">
        <v>133</v>
      </c>
      <c r="CQ19" s="145" t="s">
        <v>133</v>
      </c>
      <c r="CR19" s="120"/>
    </row>
    <row r="20" ht="16.5" customHeight="1" spans="1:96">
      <c r="A20" s="123"/>
      <c r="B20" s="124"/>
      <c r="C20" s="125"/>
      <c r="D20" s="126"/>
      <c r="E20" s="127"/>
      <c r="F20" s="135" t="s">
        <v>134</v>
      </c>
      <c r="G20" s="139">
        <f>IF(G18=230,IF(G19&lt;0,220,240),G18)*(1+G19)</f>
        <v>198</v>
      </c>
      <c r="H20" s="123"/>
      <c r="I20" s="123"/>
      <c r="J20" s="123"/>
      <c r="K20" s="123"/>
      <c r="L20" s="123"/>
      <c r="M20" s="189"/>
      <c r="N20" s="259" t="s">
        <v>133</v>
      </c>
      <c r="O20" s="260"/>
      <c r="P20" s="260"/>
      <c r="Q20" s="260"/>
      <c r="R20" s="260"/>
      <c r="S20" s="260"/>
      <c r="T20" s="260"/>
      <c r="U20" s="260"/>
      <c r="V20" s="260"/>
      <c r="W20" s="260"/>
      <c r="X20" s="260"/>
      <c r="Y20" s="260"/>
      <c r="Z20" s="260" t="s">
        <v>132</v>
      </c>
      <c r="AA20" s="260"/>
      <c r="AB20" s="260"/>
      <c r="AC20" s="260"/>
      <c r="AD20" s="260"/>
      <c r="AE20" s="300"/>
      <c r="AF20" s="259" t="s">
        <v>133</v>
      </c>
      <c r="AG20" s="260"/>
      <c r="AH20" s="260"/>
      <c r="AI20" s="260"/>
      <c r="AJ20" s="260"/>
      <c r="AK20" s="260"/>
      <c r="AL20" s="260"/>
      <c r="AM20" s="260"/>
      <c r="AN20" s="260"/>
      <c r="AO20" s="260"/>
      <c r="AP20" s="260"/>
      <c r="AQ20" s="260"/>
      <c r="AR20" s="260" t="s">
        <v>132</v>
      </c>
      <c r="AS20" s="260"/>
      <c r="AT20" s="260"/>
      <c r="AU20" s="260"/>
      <c r="AV20" s="260"/>
      <c r="AW20" s="300"/>
      <c r="AX20" s="259" t="s">
        <v>133</v>
      </c>
      <c r="AY20" s="260"/>
      <c r="AZ20" s="260"/>
      <c r="BA20" s="260"/>
      <c r="BB20" s="260"/>
      <c r="BC20" s="260"/>
      <c r="BD20" s="260"/>
      <c r="BE20" s="260"/>
      <c r="BF20" s="260"/>
      <c r="BG20" s="260"/>
      <c r="BH20" s="260"/>
      <c r="BI20" s="260"/>
      <c r="BJ20" s="260" t="s">
        <v>132</v>
      </c>
      <c r="BK20" s="260"/>
      <c r="BL20" s="260"/>
      <c r="BM20" s="260"/>
      <c r="BN20" s="260"/>
      <c r="BO20" s="300"/>
      <c r="BP20" s="259" t="s">
        <v>133</v>
      </c>
      <c r="BQ20" s="260"/>
      <c r="BR20" s="260"/>
      <c r="BS20" s="260"/>
      <c r="BT20" s="260"/>
      <c r="BU20" s="260"/>
      <c r="BV20" s="260"/>
      <c r="BW20" s="260"/>
      <c r="BX20" s="260"/>
      <c r="BY20" s="260"/>
      <c r="BZ20" s="260"/>
      <c r="CA20" s="260"/>
      <c r="CB20" s="260" t="s">
        <v>132</v>
      </c>
      <c r="CC20" s="260"/>
      <c r="CD20" s="260"/>
      <c r="CE20" s="260"/>
      <c r="CF20" s="260"/>
      <c r="CG20" s="300"/>
      <c r="CN20" s="145" t="s">
        <v>135</v>
      </c>
      <c r="CO20" s="145" t="s">
        <v>136</v>
      </c>
      <c r="CP20" s="145" t="s">
        <v>135</v>
      </c>
      <c r="CQ20" s="145" t="s">
        <v>136</v>
      </c>
      <c r="CR20" s="120"/>
    </row>
    <row r="21" s="115" customFormat="1" ht="47.55" spans="1:96">
      <c r="A21" s="127"/>
      <c r="B21" s="140" t="s">
        <v>137</v>
      </c>
      <c r="C21" s="141" t="s">
        <v>138</v>
      </c>
      <c r="D21" s="142"/>
      <c r="E21" s="143" t="s">
        <v>139</v>
      </c>
      <c r="F21" s="144" t="s">
        <v>140</v>
      </c>
      <c r="G21" s="143" t="s">
        <v>141</v>
      </c>
      <c r="H21" s="143" t="s">
        <v>142</v>
      </c>
      <c r="I21" s="143" t="s">
        <v>143</v>
      </c>
      <c r="J21" s="143" t="s">
        <v>144</v>
      </c>
      <c r="K21" s="194" t="s">
        <v>132</v>
      </c>
      <c r="L21" s="195" t="s">
        <v>133</v>
      </c>
      <c r="M21" s="196" t="s">
        <v>145</v>
      </c>
      <c r="N21" s="261">
        <v>1</v>
      </c>
      <c r="O21" s="262">
        <v>2</v>
      </c>
      <c r="P21" s="263">
        <v>3</v>
      </c>
      <c r="Q21" s="263">
        <v>4</v>
      </c>
      <c r="R21" s="264">
        <v>5</v>
      </c>
      <c r="S21" s="264">
        <v>6</v>
      </c>
      <c r="T21" s="265">
        <v>7</v>
      </c>
      <c r="U21" s="266">
        <v>8</v>
      </c>
      <c r="V21" s="288">
        <v>9</v>
      </c>
      <c r="W21" s="262">
        <v>10</v>
      </c>
      <c r="X21" s="263">
        <v>11</v>
      </c>
      <c r="Y21" s="264">
        <v>12</v>
      </c>
      <c r="Z21" s="265">
        <v>13</v>
      </c>
      <c r="AA21" s="266">
        <v>14</v>
      </c>
      <c r="AB21" s="288">
        <v>15</v>
      </c>
      <c r="AC21" s="262">
        <v>16</v>
      </c>
      <c r="AD21" s="263">
        <v>17</v>
      </c>
      <c r="AE21" s="301">
        <v>18</v>
      </c>
      <c r="AF21" s="261">
        <v>1</v>
      </c>
      <c r="AG21" s="262">
        <v>2</v>
      </c>
      <c r="AH21" s="263">
        <v>3</v>
      </c>
      <c r="AI21" s="263">
        <v>4</v>
      </c>
      <c r="AJ21" s="264">
        <v>5</v>
      </c>
      <c r="AK21" s="264">
        <v>6</v>
      </c>
      <c r="AL21" s="265">
        <v>7</v>
      </c>
      <c r="AM21" s="266">
        <v>8</v>
      </c>
      <c r="AN21" s="288">
        <v>9</v>
      </c>
      <c r="AO21" s="262">
        <v>10</v>
      </c>
      <c r="AP21" s="263">
        <v>11</v>
      </c>
      <c r="AQ21" s="264">
        <v>12</v>
      </c>
      <c r="AR21" s="265">
        <v>13</v>
      </c>
      <c r="AS21" s="266">
        <v>14</v>
      </c>
      <c r="AT21" s="288">
        <v>15</v>
      </c>
      <c r="AU21" s="262">
        <v>16</v>
      </c>
      <c r="AV21" s="263">
        <v>17</v>
      </c>
      <c r="AW21" s="301">
        <v>18</v>
      </c>
      <c r="AX21" s="261">
        <v>1</v>
      </c>
      <c r="AY21" s="262">
        <v>2</v>
      </c>
      <c r="AZ21" s="263">
        <v>3</v>
      </c>
      <c r="BA21" s="263">
        <v>4</v>
      </c>
      <c r="BB21" s="264">
        <v>5</v>
      </c>
      <c r="BC21" s="264">
        <v>6</v>
      </c>
      <c r="BD21" s="265">
        <v>7</v>
      </c>
      <c r="BE21" s="266">
        <v>8</v>
      </c>
      <c r="BF21" s="288">
        <v>9</v>
      </c>
      <c r="BG21" s="262">
        <v>10</v>
      </c>
      <c r="BH21" s="263">
        <v>11</v>
      </c>
      <c r="BI21" s="264">
        <v>12</v>
      </c>
      <c r="BJ21" s="265">
        <v>13</v>
      </c>
      <c r="BK21" s="266">
        <v>14</v>
      </c>
      <c r="BL21" s="288">
        <v>15</v>
      </c>
      <c r="BM21" s="262">
        <v>16</v>
      </c>
      <c r="BN21" s="263">
        <v>17</v>
      </c>
      <c r="BO21" s="301">
        <v>18</v>
      </c>
      <c r="BP21" s="261">
        <v>1</v>
      </c>
      <c r="BQ21" s="262">
        <v>2</v>
      </c>
      <c r="BR21" s="263">
        <v>3</v>
      </c>
      <c r="BS21" s="263">
        <v>4</v>
      </c>
      <c r="BT21" s="264">
        <v>5</v>
      </c>
      <c r="BU21" s="264">
        <v>6</v>
      </c>
      <c r="BV21" s="265">
        <v>7</v>
      </c>
      <c r="BW21" s="266">
        <v>8</v>
      </c>
      <c r="BX21" s="288">
        <v>9</v>
      </c>
      <c r="BY21" s="262">
        <v>10</v>
      </c>
      <c r="BZ21" s="263">
        <v>11</v>
      </c>
      <c r="CA21" s="264">
        <v>12</v>
      </c>
      <c r="CB21" s="265">
        <v>13</v>
      </c>
      <c r="CC21" s="266">
        <v>14</v>
      </c>
      <c r="CD21" s="288">
        <v>15</v>
      </c>
      <c r="CE21" s="262">
        <v>16</v>
      </c>
      <c r="CF21" s="263">
        <v>17</v>
      </c>
      <c r="CG21" s="301">
        <v>18</v>
      </c>
      <c r="CH21" s="314" t="s">
        <v>146</v>
      </c>
      <c r="CI21" s="314" t="s">
        <v>147</v>
      </c>
      <c r="CJ21" s="315" t="s">
        <v>148</v>
      </c>
      <c r="CK21" s="315" t="s">
        <v>149</v>
      </c>
      <c r="CL21" s="331" t="s">
        <v>150</v>
      </c>
      <c r="CM21" s="331" t="s">
        <v>151</v>
      </c>
      <c r="CN21" s="332" t="s">
        <v>152</v>
      </c>
      <c r="CO21" s="332" t="s">
        <v>152</v>
      </c>
      <c r="CP21" s="332" t="s">
        <v>152</v>
      </c>
      <c r="CQ21" s="332" t="s">
        <v>152</v>
      </c>
      <c r="CR21" s="120"/>
    </row>
    <row r="22" s="115" customFormat="1" ht="34" customHeight="1" spans="1:96">
      <c r="A22" s="127"/>
      <c r="B22" s="146">
        <v>42</v>
      </c>
      <c r="C22" s="369" t="s">
        <v>153</v>
      </c>
      <c r="D22" s="370"/>
      <c r="E22" s="371" t="s">
        <v>154</v>
      </c>
      <c r="F22" s="150"/>
      <c r="G22" s="149"/>
      <c r="H22" s="149"/>
      <c r="I22" s="149"/>
      <c r="J22" s="149"/>
      <c r="K22" s="200" t="s">
        <v>155</v>
      </c>
      <c r="L22" s="200" t="s">
        <v>155</v>
      </c>
      <c r="M22" s="201"/>
      <c r="N22" s="267"/>
      <c r="O22" s="268"/>
      <c r="P22" s="268"/>
      <c r="Q22" s="268"/>
      <c r="R22" s="268"/>
      <c r="S22" s="268"/>
      <c r="T22" s="268"/>
      <c r="U22" s="268"/>
      <c r="V22" s="268"/>
      <c r="W22" s="268"/>
      <c r="X22" s="268"/>
      <c r="Y22" s="268"/>
      <c r="Z22" s="268"/>
      <c r="AA22" s="268"/>
      <c r="AB22" s="268"/>
      <c r="AC22" s="268"/>
      <c r="AD22" s="268"/>
      <c r="AE22" s="302"/>
      <c r="AF22" s="303"/>
      <c r="AG22" s="268"/>
      <c r="AH22" s="268"/>
      <c r="AI22" s="268"/>
      <c r="AJ22" s="268"/>
      <c r="AK22" s="268"/>
      <c r="AL22" s="268"/>
      <c r="AM22" s="268"/>
      <c r="AN22" s="268"/>
      <c r="AO22" s="268"/>
      <c r="AP22" s="268"/>
      <c r="AQ22" s="268"/>
      <c r="AR22" s="268"/>
      <c r="AS22" s="268"/>
      <c r="AT22" s="268"/>
      <c r="AU22" s="268"/>
      <c r="AV22" s="268"/>
      <c r="AW22" s="302"/>
      <c r="AX22" s="303"/>
      <c r="AY22" s="268"/>
      <c r="AZ22" s="268"/>
      <c r="BA22" s="268"/>
      <c r="BB22" s="268"/>
      <c r="BC22" s="268"/>
      <c r="BD22" s="268"/>
      <c r="BE22" s="268"/>
      <c r="BF22" s="268"/>
      <c r="BG22" s="268"/>
      <c r="BH22" s="268"/>
      <c r="BI22" s="268"/>
      <c r="BJ22" s="268"/>
      <c r="BK22" s="268"/>
      <c r="BL22" s="268"/>
      <c r="BM22" s="268"/>
      <c r="BN22" s="268"/>
      <c r="BO22" s="302"/>
      <c r="BP22" s="303"/>
      <c r="BQ22" s="268"/>
      <c r="BR22" s="268"/>
      <c r="BS22" s="268"/>
      <c r="BT22" s="268"/>
      <c r="BU22" s="268"/>
      <c r="BV22" s="268"/>
      <c r="BW22" s="268"/>
      <c r="BX22" s="268"/>
      <c r="BY22" s="268"/>
      <c r="BZ22" s="268"/>
      <c r="CA22" s="268"/>
      <c r="CB22" s="268"/>
      <c r="CC22" s="268"/>
      <c r="CD22" s="268"/>
      <c r="CE22" s="268"/>
      <c r="CF22" s="268"/>
      <c r="CG22" s="268"/>
      <c r="CH22" s="316"/>
      <c r="CI22" s="317"/>
      <c r="CJ22" s="318"/>
      <c r="CK22" s="318"/>
      <c r="CL22" s="333"/>
      <c r="CM22" s="333"/>
      <c r="CN22" s="333"/>
      <c r="CO22" s="333"/>
      <c r="CP22" s="333"/>
      <c r="CQ22" s="334"/>
      <c r="CR22" s="120"/>
    </row>
    <row r="23" ht="34" customHeight="1" spans="1:96">
      <c r="A23" s="123"/>
      <c r="B23" s="152">
        <f>B22-1</f>
        <v>41</v>
      </c>
      <c r="C23" s="172" t="s">
        <v>156</v>
      </c>
      <c r="D23" s="372" t="s">
        <v>157</v>
      </c>
      <c r="E23" s="154" t="s">
        <v>158</v>
      </c>
      <c r="F23" s="155"/>
      <c r="G23" s="156"/>
      <c r="H23" s="373"/>
      <c r="I23" s="373"/>
      <c r="J23" s="205"/>
      <c r="K23" s="206"/>
      <c r="L23" s="207"/>
      <c r="M23" s="208"/>
      <c r="N23" s="269"/>
      <c r="O23" s="270"/>
      <c r="P23" s="270"/>
      <c r="Q23" s="270"/>
      <c r="R23" s="270"/>
      <c r="S23" s="270"/>
      <c r="T23" s="270"/>
      <c r="U23" s="270"/>
      <c r="V23" s="270"/>
      <c r="W23" s="270"/>
      <c r="X23" s="270"/>
      <c r="Y23" s="270"/>
      <c r="Z23" s="270"/>
      <c r="AA23" s="270"/>
      <c r="AB23" s="270"/>
      <c r="AC23" s="270"/>
      <c r="AD23" s="270"/>
      <c r="AE23" s="304"/>
      <c r="AF23" s="269"/>
      <c r="AG23" s="270"/>
      <c r="AH23" s="270"/>
      <c r="AI23" s="270"/>
      <c r="AJ23" s="270"/>
      <c r="AK23" s="270"/>
      <c r="AL23" s="270"/>
      <c r="AM23" s="270"/>
      <c r="AN23" s="270"/>
      <c r="AO23" s="270"/>
      <c r="AP23" s="270"/>
      <c r="AQ23" s="270"/>
      <c r="AR23" s="270"/>
      <c r="AS23" s="270"/>
      <c r="AT23" s="270"/>
      <c r="AU23" s="270"/>
      <c r="AV23" s="270"/>
      <c r="AW23" s="304"/>
      <c r="AX23" s="269"/>
      <c r="AY23" s="270"/>
      <c r="AZ23" s="270"/>
      <c r="BA23" s="270"/>
      <c r="BB23" s="270"/>
      <c r="BC23" s="270"/>
      <c r="BD23" s="270"/>
      <c r="BE23" s="270"/>
      <c r="BF23" s="270"/>
      <c r="BG23" s="270"/>
      <c r="BH23" s="270"/>
      <c r="BI23" s="270"/>
      <c r="BJ23" s="270"/>
      <c r="BK23" s="270"/>
      <c r="BL23" s="270"/>
      <c r="BM23" s="270"/>
      <c r="BN23" s="270"/>
      <c r="BO23" s="304"/>
      <c r="BP23" s="269"/>
      <c r="BQ23" s="270"/>
      <c r="BR23" s="270"/>
      <c r="BS23" s="270"/>
      <c r="BT23" s="270"/>
      <c r="BU23" s="270"/>
      <c r="BV23" s="270"/>
      <c r="BW23" s="270"/>
      <c r="BX23" s="270"/>
      <c r="BY23" s="270"/>
      <c r="BZ23" s="270"/>
      <c r="CA23" s="270"/>
      <c r="CB23" s="270"/>
      <c r="CC23" s="270"/>
      <c r="CD23" s="270"/>
      <c r="CE23" s="270"/>
      <c r="CF23" s="270"/>
      <c r="CG23" s="304"/>
      <c r="CH23" s="319"/>
      <c r="CI23" s="320"/>
      <c r="CJ23" s="321"/>
      <c r="CK23" s="321"/>
      <c r="CL23" s="335"/>
      <c r="CM23" s="335"/>
      <c r="CN23" s="335"/>
      <c r="CO23" s="335"/>
      <c r="CP23" s="335"/>
      <c r="CQ23" s="335"/>
      <c r="CR23" s="120"/>
    </row>
    <row r="24" ht="34" customHeight="1" spans="1:96">
      <c r="A24" s="123"/>
      <c r="B24" s="152">
        <f>B23-1</f>
        <v>40</v>
      </c>
      <c r="C24" s="172"/>
      <c r="D24" s="374" t="s">
        <v>159</v>
      </c>
      <c r="E24" s="154" t="s">
        <v>158</v>
      </c>
      <c r="F24" s="155"/>
      <c r="G24" s="156"/>
      <c r="H24" s="373"/>
      <c r="I24" s="373"/>
      <c r="J24" s="205"/>
      <c r="K24" s="206"/>
      <c r="L24" s="207"/>
      <c r="M24" s="208"/>
      <c r="N24" s="269"/>
      <c r="O24" s="270"/>
      <c r="P24" s="270"/>
      <c r="Q24" s="270"/>
      <c r="R24" s="270"/>
      <c r="S24" s="270"/>
      <c r="T24" s="270"/>
      <c r="U24" s="270"/>
      <c r="V24" s="270"/>
      <c r="W24" s="270"/>
      <c r="X24" s="270"/>
      <c r="Y24" s="270"/>
      <c r="Z24" s="270"/>
      <c r="AA24" s="270"/>
      <c r="AB24" s="270"/>
      <c r="AC24" s="270"/>
      <c r="AD24" s="270"/>
      <c r="AE24" s="304"/>
      <c r="AF24" s="269"/>
      <c r="AG24" s="270"/>
      <c r="AH24" s="270"/>
      <c r="AI24" s="270"/>
      <c r="AJ24" s="270"/>
      <c r="AK24" s="270"/>
      <c r="AL24" s="270"/>
      <c r="AM24" s="270"/>
      <c r="AN24" s="270"/>
      <c r="AO24" s="270"/>
      <c r="AP24" s="270"/>
      <c r="AQ24" s="270"/>
      <c r="AR24" s="270"/>
      <c r="AS24" s="270"/>
      <c r="AT24" s="270"/>
      <c r="AU24" s="270"/>
      <c r="AV24" s="270"/>
      <c r="AW24" s="304"/>
      <c r="AX24" s="269"/>
      <c r="AY24" s="270"/>
      <c r="AZ24" s="270"/>
      <c r="BA24" s="270"/>
      <c r="BB24" s="270"/>
      <c r="BC24" s="270"/>
      <c r="BD24" s="270"/>
      <c r="BE24" s="270"/>
      <c r="BF24" s="270"/>
      <c r="BG24" s="270"/>
      <c r="BH24" s="270"/>
      <c r="BI24" s="270"/>
      <c r="BJ24" s="270"/>
      <c r="BK24" s="270"/>
      <c r="BL24" s="270"/>
      <c r="BM24" s="270"/>
      <c r="BN24" s="270"/>
      <c r="BO24" s="304"/>
      <c r="BP24" s="269"/>
      <c r="BQ24" s="270"/>
      <c r="BR24" s="270"/>
      <c r="BS24" s="270"/>
      <c r="BT24" s="270"/>
      <c r="BU24" s="270"/>
      <c r="BV24" s="270"/>
      <c r="BW24" s="270"/>
      <c r="BX24" s="270"/>
      <c r="BY24" s="270"/>
      <c r="BZ24" s="270"/>
      <c r="CA24" s="270"/>
      <c r="CB24" s="270"/>
      <c r="CC24" s="270"/>
      <c r="CD24" s="270"/>
      <c r="CE24" s="270"/>
      <c r="CF24" s="270"/>
      <c r="CG24" s="304"/>
      <c r="CH24" s="319"/>
      <c r="CI24" s="320"/>
      <c r="CJ24" s="321"/>
      <c r="CK24" s="321"/>
      <c r="CL24" s="335"/>
      <c r="CM24" s="335"/>
      <c r="CN24" s="335"/>
      <c r="CO24" s="335"/>
      <c r="CP24" s="335"/>
      <c r="CQ24" s="335"/>
      <c r="CR24" s="120"/>
    </row>
    <row r="25" ht="34" customHeight="1" spans="1:96">
      <c r="A25" s="123"/>
      <c r="B25" s="152">
        <f>B24-1</f>
        <v>39</v>
      </c>
      <c r="C25" s="172"/>
      <c r="D25" s="374" t="s">
        <v>160</v>
      </c>
      <c r="E25" s="154" t="s">
        <v>158</v>
      </c>
      <c r="F25" s="155"/>
      <c r="G25" s="156"/>
      <c r="H25" s="373"/>
      <c r="I25" s="373"/>
      <c r="J25" s="205"/>
      <c r="K25" s="206"/>
      <c r="L25" s="207"/>
      <c r="M25" s="208"/>
      <c r="N25" s="269"/>
      <c r="O25" s="270"/>
      <c r="P25" s="270"/>
      <c r="Q25" s="270"/>
      <c r="R25" s="270"/>
      <c r="S25" s="270"/>
      <c r="T25" s="270"/>
      <c r="U25" s="270"/>
      <c r="V25" s="270"/>
      <c r="W25" s="270"/>
      <c r="X25" s="270"/>
      <c r="Y25" s="270"/>
      <c r="Z25" s="270"/>
      <c r="AA25" s="270"/>
      <c r="AB25" s="270"/>
      <c r="AC25" s="270"/>
      <c r="AD25" s="270"/>
      <c r="AE25" s="304"/>
      <c r="AF25" s="269"/>
      <c r="AG25" s="270"/>
      <c r="AH25" s="270"/>
      <c r="AI25" s="270"/>
      <c r="AJ25" s="270"/>
      <c r="AK25" s="270"/>
      <c r="AL25" s="270"/>
      <c r="AM25" s="270"/>
      <c r="AN25" s="270"/>
      <c r="AO25" s="270"/>
      <c r="AP25" s="270"/>
      <c r="AQ25" s="270"/>
      <c r="AR25" s="270"/>
      <c r="AS25" s="270"/>
      <c r="AT25" s="270"/>
      <c r="AU25" s="270"/>
      <c r="AV25" s="270"/>
      <c r="AW25" s="304"/>
      <c r="AX25" s="269"/>
      <c r="AY25" s="270"/>
      <c r="AZ25" s="270"/>
      <c r="BA25" s="270"/>
      <c r="BB25" s="270"/>
      <c r="BC25" s="270"/>
      <c r="BD25" s="270"/>
      <c r="BE25" s="270"/>
      <c r="BF25" s="270"/>
      <c r="BG25" s="270"/>
      <c r="BH25" s="270"/>
      <c r="BI25" s="270"/>
      <c r="BJ25" s="270"/>
      <c r="BK25" s="270"/>
      <c r="BL25" s="270"/>
      <c r="BM25" s="270"/>
      <c r="BN25" s="270"/>
      <c r="BO25" s="304"/>
      <c r="BP25" s="269"/>
      <c r="BQ25" s="270"/>
      <c r="BR25" s="270"/>
      <c r="BS25" s="270"/>
      <c r="BT25" s="270"/>
      <c r="BU25" s="270"/>
      <c r="BV25" s="270"/>
      <c r="BW25" s="270"/>
      <c r="BX25" s="270"/>
      <c r="BY25" s="270"/>
      <c r="BZ25" s="270"/>
      <c r="CA25" s="270"/>
      <c r="CB25" s="270"/>
      <c r="CC25" s="270"/>
      <c r="CD25" s="270"/>
      <c r="CE25" s="270"/>
      <c r="CF25" s="270"/>
      <c r="CG25" s="304"/>
      <c r="CH25" s="319"/>
      <c r="CI25" s="320"/>
      <c r="CJ25" s="321"/>
      <c r="CK25" s="321"/>
      <c r="CL25" s="335"/>
      <c r="CM25" s="335"/>
      <c r="CN25" s="335"/>
      <c r="CO25" s="335"/>
      <c r="CP25" s="335"/>
      <c r="CQ25" s="335"/>
      <c r="CR25" s="120"/>
    </row>
    <row r="26" ht="34" customHeight="1" spans="1:96">
      <c r="A26" s="123"/>
      <c r="B26" s="152">
        <f>B25-1</f>
        <v>38</v>
      </c>
      <c r="C26" s="172"/>
      <c r="D26" s="374" t="s">
        <v>161</v>
      </c>
      <c r="E26" s="154" t="s">
        <v>158</v>
      </c>
      <c r="F26" s="155"/>
      <c r="G26" s="156"/>
      <c r="H26" s="373"/>
      <c r="I26" s="373"/>
      <c r="J26" s="205"/>
      <c r="K26" s="381"/>
      <c r="L26" s="382"/>
      <c r="M26" s="383"/>
      <c r="N26" s="384"/>
      <c r="O26" s="385"/>
      <c r="P26" s="385"/>
      <c r="Q26" s="385"/>
      <c r="R26" s="385"/>
      <c r="S26" s="385"/>
      <c r="T26" s="385"/>
      <c r="U26" s="385"/>
      <c r="V26" s="385"/>
      <c r="W26" s="385"/>
      <c r="X26" s="385"/>
      <c r="Y26" s="385"/>
      <c r="Z26" s="385"/>
      <c r="AA26" s="385"/>
      <c r="AB26" s="385"/>
      <c r="AC26" s="385"/>
      <c r="AD26" s="385"/>
      <c r="AE26" s="401"/>
      <c r="AF26" s="384"/>
      <c r="AG26" s="385"/>
      <c r="AH26" s="385"/>
      <c r="AI26" s="385"/>
      <c r="AJ26" s="385"/>
      <c r="AK26" s="385"/>
      <c r="AL26" s="385"/>
      <c r="AM26" s="385"/>
      <c r="AN26" s="385"/>
      <c r="AO26" s="385"/>
      <c r="AP26" s="385"/>
      <c r="AQ26" s="385"/>
      <c r="AR26" s="385"/>
      <c r="AS26" s="385"/>
      <c r="AT26" s="385"/>
      <c r="AU26" s="385"/>
      <c r="AV26" s="385"/>
      <c r="AW26" s="401"/>
      <c r="AX26" s="384"/>
      <c r="AY26" s="385"/>
      <c r="AZ26" s="385"/>
      <c r="BA26" s="385"/>
      <c r="BB26" s="385"/>
      <c r="BC26" s="385"/>
      <c r="BD26" s="385"/>
      <c r="BE26" s="385"/>
      <c r="BF26" s="385"/>
      <c r="BG26" s="385"/>
      <c r="BH26" s="385"/>
      <c r="BI26" s="385"/>
      <c r="BJ26" s="385"/>
      <c r="BK26" s="385"/>
      <c r="BL26" s="385"/>
      <c r="BM26" s="385"/>
      <c r="BN26" s="385"/>
      <c r="BO26" s="401"/>
      <c r="BP26" s="384"/>
      <c r="BQ26" s="385"/>
      <c r="BR26" s="385"/>
      <c r="BS26" s="385"/>
      <c r="BT26" s="385"/>
      <c r="BU26" s="385"/>
      <c r="BV26" s="385"/>
      <c r="BW26" s="385"/>
      <c r="BX26" s="385"/>
      <c r="BY26" s="385"/>
      <c r="BZ26" s="385"/>
      <c r="CA26" s="385"/>
      <c r="CB26" s="385"/>
      <c r="CC26" s="385"/>
      <c r="CD26" s="385"/>
      <c r="CE26" s="385"/>
      <c r="CF26" s="385"/>
      <c r="CG26" s="401"/>
      <c r="CH26" s="405"/>
      <c r="CI26" s="406"/>
      <c r="CJ26" s="407"/>
      <c r="CK26" s="407"/>
      <c r="CL26" s="411"/>
      <c r="CM26" s="411"/>
      <c r="CN26" s="411"/>
      <c r="CO26" s="411"/>
      <c r="CP26" s="411"/>
      <c r="CQ26" s="411"/>
      <c r="CR26" s="120"/>
    </row>
    <row r="27" ht="17" customHeight="1" spans="1:96">
      <c r="A27" s="123"/>
      <c r="B27" s="152">
        <f>B26-1</f>
        <v>37</v>
      </c>
      <c r="C27" s="153" t="s">
        <v>162</v>
      </c>
      <c r="D27" s="171" t="s">
        <v>163</v>
      </c>
      <c r="E27" s="154" t="s">
        <v>164</v>
      </c>
      <c r="F27" s="173">
        <v>413</v>
      </c>
      <c r="G27" s="174">
        <f>F27/G$20/J27*SUM(N27:CG27)</f>
        <v>1.04292929292929</v>
      </c>
      <c r="H27" s="228" t="str">
        <f t="shared" ref="H27:H54" si="15">IF(G27&gt;10,"C20","C14")</f>
        <v>C14</v>
      </c>
      <c r="I27" s="228" t="str">
        <f t="shared" ref="I27:I54" si="16">"C"&amp;(RIGHT(H27,2)-1)</f>
        <v>C13</v>
      </c>
      <c r="J27" s="228">
        <f>SUM(N27:CG28)</f>
        <v>2</v>
      </c>
      <c r="K27" s="220"/>
      <c r="L27" s="221"/>
      <c r="M27" s="386" t="s">
        <v>165</v>
      </c>
      <c r="N27" s="271"/>
      <c r="O27" s="272"/>
      <c r="P27" s="272"/>
      <c r="Q27" s="272"/>
      <c r="R27" s="272"/>
      <c r="S27" s="272"/>
      <c r="T27" s="272"/>
      <c r="U27" s="272"/>
      <c r="V27" s="272"/>
      <c r="W27" s="272"/>
      <c r="X27" s="272"/>
      <c r="Y27" s="272"/>
      <c r="Z27" s="272"/>
      <c r="AA27" s="272"/>
      <c r="AB27" s="272"/>
      <c r="AC27" s="272"/>
      <c r="AD27" s="272"/>
      <c r="AE27" s="305"/>
      <c r="AF27" s="271"/>
      <c r="AG27" s="272"/>
      <c r="AH27" s="272"/>
      <c r="AI27" s="272"/>
      <c r="AJ27" s="272">
        <v>1</v>
      </c>
      <c r="AK27" s="272"/>
      <c r="AL27" s="272"/>
      <c r="AM27" s="272"/>
      <c r="AN27" s="272"/>
      <c r="AO27" s="272"/>
      <c r="AP27" s="272"/>
      <c r="AQ27" s="272"/>
      <c r="AR27" s="272"/>
      <c r="AS27" s="272"/>
      <c r="AT27" s="272"/>
      <c r="AU27" s="272"/>
      <c r="AV27" s="272"/>
      <c r="AW27" s="305"/>
      <c r="AX27" s="271"/>
      <c r="AY27" s="272"/>
      <c r="AZ27" s="272"/>
      <c r="BA27" s="272"/>
      <c r="BB27" s="272"/>
      <c r="BC27" s="272"/>
      <c r="BD27" s="272"/>
      <c r="BE27" s="272"/>
      <c r="BF27" s="272"/>
      <c r="BG27" s="272"/>
      <c r="BH27" s="272"/>
      <c r="BI27" s="272"/>
      <c r="BJ27" s="272"/>
      <c r="BK27" s="272"/>
      <c r="BL27" s="272"/>
      <c r="BM27" s="272"/>
      <c r="BN27" s="272"/>
      <c r="BO27" s="305"/>
      <c r="BP27" s="271"/>
      <c r="BQ27" s="272"/>
      <c r="BR27" s="272"/>
      <c r="BS27" s="272"/>
      <c r="BT27" s="272"/>
      <c r="BU27" s="272"/>
      <c r="BV27" s="272"/>
      <c r="BW27" s="272"/>
      <c r="BX27" s="272"/>
      <c r="BY27" s="272"/>
      <c r="BZ27" s="272"/>
      <c r="CA27" s="272"/>
      <c r="CB27" s="272"/>
      <c r="CC27" s="272"/>
      <c r="CD27" s="272"/>
      <c r="CE27" s="272"/>
      <c r="CF27" s="272"/>
      <c r="CG27" s="305"/>
      <c r="CH27" s="322" t="str">
        <f ca="1">MID(OFFSET($N$19,0,ROUNDDOWN((MATCH(1,N27:CG27)-1)/18,0)*18),1,99)&amp;"-P"&amp;TEXT(SUMPRODUCT(N27:CG27,N$21:CG$21),"00")&amp;" / "&amp;MID(D27,1,11)&amp;"-"&amp;M27</f>
        <v>PD-01-02-P05 / MG-SR-01-01-PWR-01</v>
      </c>
      <c r="CI27" s="323">
        <f t="shared" ref="CI27:CI54" si="17">SUMPRODUCT(N27:CG27,N$21:CG$21)</f>
        <v>5</v>
      </c>
      <c r="CJ27" s="324">
        <f ca="1">0.45*1/4+0.3+ABS(OFFSET($B$21,MATCH(OFFSET($N$19,0,ROUNDDOWN((MATCH(1,N27:CG27)-1)/18,0)*18),$D$22:$D$75,0),0)-B27)*1.75*25.4/1000+0.3+(12-MOD(SUMPRODUCT(N27:CG27,N$21:CG$21),12))*0.45/12</f>
        <v>1.10835</v>
      </c>
      <c r="CK27" s="324">
        <f ca="1" t="shared" ref="CK27:CK54" si="18">CJ27/(12*25.4/1000)</f>
        <v>3.6363188976378</v>
      </c>
      <c r="CL27" s="336">
        <f ca="1" t="shared" ref="CL27:CL54" si="19">ROUNDUP(CJ27,0)</f>
        <v>2</v>
      </c>
      <c r="CM27" s="336">
        <f ca="1" t="shared" ref="CM27:CM54" si="20">ROUNDUP(CK27,0)</f>
        <v>4</v>
      </c>
      <c r="CN27" s="336"/>
      <c r="CO27" s="337"/>
      <c r="CP27" s="337"/>
      <c r="CQ27" s="337">
        <v>1</v>
      </c>
      <c r="CR27" s="120"/>
    </row>
    <row r="28" ht="16.35" spans="1:96">
      <c r="A28" s="123"/>
      <c r="B28" s="152"/>
      <c r="C28" s="158"/>
      <c r="D28" s="375"/>
      <c r="E28" s="154"/>
      <c r="F28" s="173"/>
      <c r="G28" s="174">
        <f>F27/G$20/J27*SUM(N28:CG28)</f>
        <v>1.04292929292929</v>
      </c>
      <c r="H28" s="228" t="str">
        <f t="shared" si="15"/>
        <v>C14</v>
      </c>
      <c r="I28" s="228" t="str">
        <f t="shared" si="16"/>
        <v>C13</v>
      </c>
      <c r="J28" s="228"/>
      <c r="K28" s="223"/>
      <c r="L28" s="224"/>
      <c r="M28" s="387" t="s">
        <v>166</v>
      </c>
      <c r="N28" s="273"/>
      <c r="O28" s="274"/>
      <c r="P28" s="274"/>
      <c r="Q28" s="274"/>
      <c r="R28" s="274"/>
      <c r="S28" s="274"/>
      <c r="T28" s="274"/>
      <c r="U28" s="274"/>
      <c r="V28" s="274"/>
      <c r="W28" s="274"/>
      <c r="X28" s="274"/>
      <c r="Y28" s="274"/>
      <c r="Z28" s="274"/>
      <c r="AA28" s="274"/>
      <c r="AB28" s="274"/>
      <c r="AC28" s="274"/>
      <c r="AD28" s="274"/>
      <c r="AE28" s="306"/>
      <c r="AF28" s="273"/>
      <c r="AG28" s="274"/>
      <c r="AH28" s="274"/>
      <c r="AI28" s="274"/>
      <c r="AJ28" s="274"/>
      <c r="AK28" s="274"/>
      <c r="AL28" s="274"/>
      <c r="AM28" s="274"/>
      <c r="AN28" s="274"/>
      <c r="AO28" s="274"/>
      <c r="AP28" s="274"/>
      <c r="AQ28" s="274"/>
      <c r="AR28" s="274"/>
      <c r="AS28" s="274"/>
      <c r="AT28" s="274"/>
      <c r="AU28" s="274"/>
      <c r="AV28" s="274"/>
      <c r="AW28" s="306"/>
      <c r="AX28" s="273"/>
      <c r="AY28" s="274"/>
      <c r="AZ28" s="274"/>
      <c r="BA28" s="274"/>
      <c r="BB28" s="274"/>
      <c r="BC28" s="274"/>
      <c r="BD28" s="274"/>
      <c r="BE28" s="274"/>
      <c r="BF28" s="274"/>
      <c r="BG28" s="274"/>
      <c r="BH28" s="274"/>
      <c r="BI28" s="274"/>
      <c r="BJ28" s="274"/>
      <c r="BK28" s="274"/>
      <c r="BL28" s="274"/>
      <c r="BM28" s="274"/>
      <c r="BN28" s="274"/>
      <c r="BO28" s="306"/>
      <c r="BP28" s="273"/>
      <c r="BQ28" s="274"/>
      <c r="BR28" s="274"/>
      <c r="BS28" s="274"/>
      <c r="BT28" s="274">
        <v>1</v>
      </c>
      <c r="BU28" s="274"/>
      <c r="BV28" s="274"/>
      <c r="BW28" s="274"/>
      <c r="BX28" s="274"/>
      <c r="BY28" s="274"/>
      <c r="BZ28" s="274"/>
      <c r="CA28" s="274"/>
      <c r="CB28" s="274"/>
      <c r="CC28" s="274"/>
      <c r="CD28" s="274"/>
      <c r="CE28" s="274"/>
      <c r="CF28" s="274"/>
      <c r="CG28" s="306"/>
      <c r="CH28" s="325" t="str">
        <f ca="1">MID(OFFSET($N$19,0,ROUNDDOWN((MATCH(1,N28:CG28)-1)/18,0)*18),1,99)&amp;"-P"&amp;TEXT(SUMPRODUCT(N28:CG28,N$21:CG$21),"00")&amp;" / "&amp;MID(D27,1,11)&amp;"-"&amp;M28</f>
        <v>PD-01-04-P05 / MG-SR-01-01-PWR-02</v>
      </c>
      <c r="CI28" s="326">
        <f t="shared" si="17"/>
        <v>5</v>
      </c>
      <c r="CJ28" s="327">
        <f ca="1">0.45*1/4+0.3+ABS(OFFSET($B$21,MATCH(OFFSET($N$19,0,ROUNDDOWN((MATCH(1,N28:CG28)-1)/18,0)*18),$D$22:$D$75,0),0)-B27)*1.75*25.4/1000+0.3+(12-MOD(SUMPRODUCT(N28:CG28,N$21:CG$21),12))*0.45/12</f>
        <v>1.01945</v>
      </c>
      <c r="CK28" s="327">
        <f ca="1" t="shared" si="18"/>
        <v>3.34465223097113</v>
      </c>
      <c r="CL28" s="338">
        <f ca="1" t="shared" si="19"/>
        <v>2</v>
      </c>
      <c r="CM28" s="338">
        <f ca="1" t="shared" si="20"/>
        <v>4</v>
      </c>
      <c r="CN28" s="338"/>
      <c r="CO28" s="339"/>
      <c r="CP28" s="339"/>
      <c r="CQ28" s="339">
        <v>1</v>
      </c>
      <c r="CR28" s="120"/>
    </row>
    <row r="29" ht="15.6" spans="1:96">
      <c r="A29" s="123"/>
      <c r="B29" s="152">
        <f>B27-1</f>
        <v>36</v>
      </c>
      <c r="C29" s="172" t="s">
        <v>167</v>
      </c>
      <c r="D29" s="154" t="s">
        <v>168</v>
      </c>
      <c r="E29" s="154" t="s">
        <v>169</v>
      </c>
      <c r="F29" s="181">
        <v>413</v>
      </c>
      <c r="G29" s="174">
        <f>F29/G$20/J29*SUM(N29:CG29)</f>
        <v>1.04292929292929</v>
      </c>
      <c r="H29" s="228" t="str">
        <f t="shared" si="15"/>
        <v>C14</v>
      </c>
      <c r="I29" s="228" t="str">
        <f t="shared" si="16"/>
        <v>C13</v>
      </c>
      <c r="J29" s="228">
        <f>SUM(N29:CG30)</f>
        <v>2</v>
      </c>
      <c r="K29" s="220"/>
      <c r="L29" s="221"/>
      <c r="M29" s="386" t="s">
        <v>165</v>
      </c>
      <c r="N29" s="271"/>
      <c r="O29" s="272">
        <v>1</v>
      </c>
      <c r="P29" s="272"/>
      <c r="Q29" s="272"/>
      <c r="R29" s="272"/>
      <c r="S29" s="272"/>
      <c r="T29" s="272"/>
      <c r="U29" s="272"/>
      <c r="V29" s="272"/>
      <c r="W29" s="272"/>
      <c r="X29" s="272"/>
      <c r="Y29" s="272"/>
      <c r="Z29" s="272"/>
      <c r="AA29" s="272"/>
      <c r="AB29" s="272"/>
      <c r="AC29" s="272"/>
      <c r="AD29" s="272"/>
      <c r="AE29" s="305"/>
      <c r="AF29" s="271"/>
      <c r="AG29" s="272"/>
      <c r="AH29" s="272"/>
      <c r="AI29" s="272"/>
      <c r="AJ29" s="272"/>
      <c r="AK29" s="272"/>
      <c r="AL29" s="272"/>
      <c r="AM29" s="272"/>
      <c r="AN29" s="272"/>
      <c r="AO29" s="272"/>
      <c r="AP29" s="272"/>
      <c r="AQ29" s="272"/>
      <c r="AR29" s="272"/>
      <c r="AS29" s="272"/>
      <c r="AT29" s="272"/>
      <c r="AU29" s="272"/>
      <c r="AV29" s="272"/>
      <c r="AW29" s="305"/>
      <c r="AX29" s="271"/>
      <c r="AY29" s="272"/>
      <c r="AZ29" s="272"/>
      <c r="BA29" s="272"/>
      <c r="BB29" s="272"/>
      <c r="BC29" s="272"/>
      <c r="BD29" s="272"/>
      <c r="BE29" s="272"/>
      <c r="BF29" s="272"/>
      <c r="BG29" s="272"/>
      <c r="BH29" s="272"/>
      <c r="BI29" s="272"/>
      <c r="BJ29" s="272"/>
      <c r="BK29" s="272"/>
      <c r="BL29" s="272"/>
      <c r="BM29" s="272"/>
      <c r="BN29" s="272"/>
      <c r="BO29" s="305"/>
      <c r="BP29" s="271"/>
      <c r="BQ29" s="272"/>
      <c r="BR29" s="272"/>
      <c r="BS29" s="272"/>
      <c r="BT29" s="272"/>
      <c r="BU29" s="272"/>
      <c r="BV29" s="272"/>
      <c r="BW29" s="272"/>
      <c r="BX29" s="272"/>
      <c r="BY29" s="272"/>
      <c r="BZ29" s="272"/>
      <c r="CA29" s="272"/>
      <c r="CB29" s="272"/>
      <c r="CC29" s="272"/>
      <c r="CD29" s="272"/>
      <c r="CE29" s="272"/>
      <c r="CF29" s="272"/>
      <c r="CG29" s="305"/>
      <c r="CH29" s="322" t="str">
        <f ca="1">MID(OFFSET($N$19,0,ROUNDDOWN((MATCH(1,N29:CG29)-1)/18,0)*18),1,99)&amp;"-P"&amp;TEXT(SUMPRODUCT(N29:CG29,N$21:CG$21),"00")&amp;" / "&amp;MID(D29,1,11)&amp;"-"&amp;M29</f>
        <v>PD-01-01-P02 / WK-SR-01-01-PWR-01</v>
      </c>
      <c r="CI29" s="323">
        <f t="shared" si="17"/>
        <v>2</v>
      </c>
      <c r="CJ29" s="324">
        <f ca="1">0.45*1/4+0.3+ABS(OFFSET($B$21,MATCH(OFFSET($N$19,0,ROUNDDOWN((MATCH(1,N29:CG29)-1)/18,0)*18),$D$22:$D$75,0),0)-B29)*1.75*25.4/1000+0.3+(12-MOD(SUMPRODUCT(N29:CG29,N$21:CG$21),12))*0.45/12</f>
        <v>1.30975</v>
      </c>
      <c r="CK29" s="324">
        <f ca="1" t="shared" si="18"/>
        <v>4.29708005249344</v>
      </c>
      <c r="CL29" s="336">
        <f ca="1" t="shared" si="19"/>
        <v>2</v>
      </c>
      <c r="CM29" s="336">
        <f ca="1" t="shared" si="20"/>
        <v>5</v>
      </c>
      <c r="CN29" s="336"/>
      <c r="CO29" s="337"/>
      <c r="CP29" s="337"/>
      <c r="CQ29" s="337">
        <v>1</v>
      </c>
      <c r="CR29" s="120"/>
    </row>
    <row r="30" ht="16.35" spans="1:96">
      <c r="A30" s="123"/>
      <c r="B30" s="152"/>
      <c r="C30" s="172"/>
      <c r="D30" s="154"/>
      <c r="E30" s="154"/>
      <c r="F30" s="181"/>
      <c r="G30" s="174">
        <f>F29/G$20/J29*SUM(N30:CG30)</f>
        <v>1.04292929292929</v>
      </c>
      <c r="H30" s="228" t="str">
        <f t="shared" si="15"/>
        <v>C14</v>
      </c>
      <c r="I30" s="228" t="str">
        <f t="shared" si="16"/>
        <v>C13</v>
      </c>
      <c r="J30" s="228"/>
      <c r="K30" s="223"/>
      <c r="L30" s="224"/>
      <c r="M30" s="387" t="s">
        <v>166</v>
      </c>
      <c r="N30" s="275"/>
      <c r="O30" s="276"/>
      <c r="P30" s="276"/>
      <c r="Q30" s="276"/>
      <c r="R30" s="276"/>
      <c r="S30" s="276"/>
      <c r="T30" s="276"/>
      <c r="U30" s="276"/>
      <c r="V30" s="276"/>
      <c r="W30" s="276"/>
      <c r="X30" s="276"/>
      <c r="Y30" s="276"/>
      <c r="Z30" s="276"/>
      <c r="AA30" s="276"/>
      <c r="AB30" s="276"/>
      <c r="AC30" s="276"/>
      <c r="AD30" s="276"/>
      <c r="AE30" s="307"/>
      <c r="AF30" s="275"/>
      <c r="AG30" s="276"/>
      <c r="AH30" s="276"/>
      <c r="AI30" s="276"/>
      <c r="AJ30" s="276"/>
      <c r="AK30" s="276"/>
      <c r="AL30" s="276"/>
      <c r="AM30" s="276"/>
      <c r="AN30" s="276"/>
      <c r="AO30" s="276"/>
      <c r="AP30" s="276"/>
      <c r="AQ30" s="276"/>
      <c r="AR30" s="276"/>
      <c r="AS30" s="276"/>
      <c r="AT30" s="276"/>
      <c r="AU30" s="276"/>
      <c r="AV30" s="276"/>
      <c r="AW30" s="307"/>
      <c r="AX30" s="275"/>
      <c r="AY30" s="276">
        <v>1</v>
      </c>
      <c r="AZ30" s="276"/>
      <c r="BA30" s="276"/>
      <c r="BB30" s="276"/>
      <c r="BC30" s="276"/>
      <c r="BD30" s="276"/>
      <c r="BE30" s="276"/>
      <c r="BF30" s="276"/>
      <c r="BG30" s="276"/>
      <c r="BH30" s="276"/>
      <c r="BI30" s="276"/>
      <c r="BJ30" s="276"/>
      <c r="BK30" s="276"/>
      <c r="BL30" s="276"/>
      <c r="BM30" s="276"/>
      <c r="BN30" s="276"/>
      <c r="BO30" s="307"/>
      <c r="BP30" s="275"/>
      <c r="BQ30" s="276"/>
      <c r="BR30" s="276"/>
      <c r="BS30" s="276"/>
      <c r="BT30" s="276"/>
      <c r="BU30" s="276"/>
      <c r="BV30" s="276"/>
      <c r="BW30" s="276"/>
      <c r="BX30" s="276"/>
      <c r="BY30" s="276"/>
      <c r="BZ30" s="276"/>
      <c r="CA30" s="276"/>
      <c r="CB30" s="276"/>
      <c r="CC30" s="276"/>
      <c r="CD30" s="276"/>
      <c r="CE30" s="276"/>
      <c r="CF30" s="276"/>
      <c r="CG30" s="307"/>
      <c r="CH30" s="325" t="str">
        <f ca="1">MID(OFFSET($N$19,0,ROUNDDOWN((MATCH(1,N30:CG30)-1)/18,0)*18),1,99)&amp;"-P"&amp;TEXT(SUMPRODUCT(N30:CG30,N$21:CG$21),"00")&amp;" / "&amp;MID(D29,1,11)&amp;"-"&amp;M30</f>
        <v>PD-01-03-P02 / WK-SR-01-01-PWR-02</v>
      </c>
      <c r="CI30" s="326">
        <f t="shared" si="17"/>
        <v>2</v>
      </c>
      <c r="CJ30" s="327">
        <f ca="1">0.45*1/4+0.3+ABS(OFFSET($B$21,MATCH(OFFSET($N$19,0,ROUNDDOWN((MATCH(1,N30:CG30)-1)/18,0)*18),$D$22:$D$75,0),0)-B29)*1.75*25.4/1000+0.3+(12-MOD(SUMPRODUCT(N30:CG30,N$21:CG$21),12))*0.45/12</f>
        <v>1.22085</v>
      </c>
      <c r="CK30" s="327">
        <f ca="1" t="shared" si="18"/>
        <v>4.00541338582677</v>
      </c>
      <c r="CL30" s="338">
        <f ca="1" t="shared" si="19"/>
        <v>2</v>
      </c>
      <c r="CM30" s="338">
        <f ca="1" t="shared" si="20"/>
        <v>5</v>
      </c>
      <c r="CN30" s="338"/>
      <c r="CO30" s="339"/>
      <c r="CP30" s="339"/>
      <c r="CQ30" s="339">
        <v>1</v>
      </c>
      <c r="CR30" s="120"/>
    </row>
    <row r="31" ht="16" customHeight="1" spans="1:96">
      <c r="A31" s="123"/>
      <c r="B31" s="152">
        <f>B29-1</f>
        <v>35</v>
      </c>
      <c r="C31" s="172"/>
      <c r="D31" s="154" t="s">
        <v>170</v>
      </c>
      <c r="E31" s="154" t="s">
        <v>169</v>
      </c>
      <c r="F31" s="173">
        <v>413</v>
      </c>
      <c r="G31" s="174">
        <f>F31/G$20/J31*SUM(N31:CG31)</f>
        <v>1.04292929292929</v>
      </c>
      <c r="H31" s="228" t="str">
        <f t="shared" si="15"/>
        <v>C14</v>
      </c>
      <c r="I31" s="228" t="str">
        <f t="shared" si="16"/>
        <v>C13</v>
      </c>
      <c r="J31" s="228">
        <f>SUM(N31:CG32)</f>
        <v>2</v>
      </c>
      <c r="K31" s="220"/>
      <c r="L31" s="221"/>
      <c r="M31" s="386" t="s">
        <v>165</v>
      </c>
      <c r="N31" s="271"/>
      <c r="O31" s="272"/>
      <c r="P31" s="272"/>
      <c r="Q31" s="272">
        <v>1</v>
      </c>
      <c r="R31" s="272"/>
      <c r="S31" s="272"/>
      <c r="T31" s="272"/>
      <c r="U31" s="272"/>
      <c r="V31" s="272"/>
      <c r="W31" s="272"/>
      <c r="X31" s="272"/>
      <c r="Y31" s="272"/>
      <c r="Z31" s="272"/>
      <c r="AA31" s="272"/>
      <c r="AB31" s="272"/>
      <c r="AC31" s="272"/>
      <c r="AD31" s="272"/>
      <c r="AE31" s="305"/>
      <c r="AF31" s="271"/>
      <c r="AG31" s="272"/>
      <c r="AH31" s="272"/>
      <c r="AI31" s="272"/>
      <c r="AJ31" s="272"/>
      <c r="AK31" s="272"/>
      <c r="AL31" s="272"/>
      <c r="AM31" s="272"/>
      <c r="AN31" s="272"/>
      <c r="AO31" s="272"/>
      <c r="AP31" s="272"/>
      <c r="AQ31" s="272"/>
      <c r="AR31" s="272"/>
      <c r="AS31" s="272"/>
      <c r="AT31" s="272"/>
      <c r="AU31" s="272"/>
      <c r="AV31" s="272"/>
      <c r="AW31" s="305"/>
      <c r="AX31" s="271"/>
      <c r="AY31" s="272"/>
      <c r="AZ31" s="272"/>
      <c r="BA31" s="272"/>
      <c r="BB31" s="272"/>
      <c r="BC31" s="272"/>
      <c r="BD31" s="272"/>
      <c r="BE31" s="272"/>
      <c r="BF31" s="272"/>
      <c r="BG31" s="272"/>
      <c r="BH31" s="272"/>
      <c r="BI31" s="272"/>
      <c r="BJ31" s="272"/>
      <c r="BK31" s="272"/>
      <c r="BL31" s="272"/>
      <c r="BM31" s="272"/>
      <c r="BN31" s="272"/>
      <c r="BO31" s="305"/>
      <c r="BP31" s="271"/>
      <c r="BQ31" s="272"/>
      <c r="BR31" s="272"/>
      <c r="BS31" s="272"/>
      <c r="BT31" s="272"/>
      <c r="BU31" s="272"/>
      <c r="BV31" s="272"/>
      <c r="BW31" s="272"/>
      <c r="BX31" s="272"/>
      <c r="BY31" s="272"/>
      <c r="BZ31" s="272"/>
      <c r="CA31" s="272"/>
      <c r="CB31" s="272"/>
      <c r="CC31" s="272"/>
      <c r="CD31" s="272"/>
      <c r="CE31" s="272"/>
      <c r="CF31" s="272"/>
      <c r="CG31" s="305"/>
      <c r="CH31" s="322" t="str">
        <f ca="1">MID(OFFSET($N$19,0,ROUNDDOWN((MATCH(1,N31:CG31)-1)/18,0)*18),1,99)&amp;"-P"&amp;TEXT(SUMPRODUCT(N31:CG31,N$21:CG$21),"00")&amp;" / "&amp;MID(D31,1,11)&amp;"-"&amp;M31</f>
        <v>PD-01-01-P04 / WK-SR-01-02-PWR-01</v>
      </c>
      <c r="CI31" s="323">
        <f t="shared" si="17"/>
        <v>4</v>
      </c>
      <c r="CJ31" s="324">
        <f ca="1">0.45*1/4+0.3+ABS(OFFSET($B$21,MATCH(OFFSET($N$19,0,ROUNDDOWN((MATCH(1,N31:CG31)-1)/18,0)*18),$D$22:$D$75,0),0)-B31)*1.75*25.4/1000+0.3+(12-MOD(SUMPRODUCT(N31:CG31,N$21:CG$21),12))*0.45/12</f>
        <v>1.2792</v>
      </c>
      <c r="CK31" s="324">
        <f ca="1" t="shared" si="18"/>
        <v>4.19685039370079</v>
      </c>
      <c r="CL31" s="336">
        <f ca="1" t="shared" si="19"/>
        <v>2</v>
      </c>
      <c r="CM31" s="336">
        <f ca="1" t="shared" si="20"/>
        <v>5</v>
      </c>
      <c r="CN31" s="336"/>
      <c r="CO31" s="337"/>
      <c r="CP31" s="337"/>
      <c r="CQ31" s="337">
        <v>1</v>
      </c>
      <c r="CR31" s="120"/>
    </row>
    <row r="32" ht="16.35" spans="1:96">
      <c r="A32" s="123"/>
      <c r="B32" s="152"/>
      <c r="C32" s="172"/>
      <c r="D32" s="154"/>
      <c r="E32" s="154"/>
      <c r="F32" s="173"/>
      <c r="G32" s="174">
        <f>F31/G$20/J31*SUM(N32:CG32)</f>
        <v>1.04292929292929</v>
      </c>
      <c r="H32" s="228" t="str">
        <f t="shared" si="15"/>
        <v>C14</v>
      </c>
      <c r="I32" s="228" t="str">
        <f t="shared" si="16"/>
        <v>C13</v>
      </c>
      <c r="J32" s="228"/>
      <c r="K32" s="223"/>
      <c r="L32" s="224"/>
      <c r="M32" s="387" t="s">
        <v>166</v>
      </c>
      <c r="N32" s="275"/>
      <c r="O32" s="276"/>
      <c r="P32" s="276"/>
      <c r="Q32" s="276"/>
      <c r="R32" s="276"/>
      <c r="S32" s="276"/>
      <c r="T32" s="276"/>
      <c r="U32" s="276"/>
      <c r="V32" s="276"/>
      <c r="W32" s="276"/>
      <c r="X32" s="276"/>
      <c r="Y32" s="276"/>
      <c r="Z32" s="276"/>
      <c r="AA32" s="276"/>
      <c r="AB32" s="276"/>
      <c r="AC32" s="276"/>
      <c r="AD32" s="276"/>
      <c r="AE32" s="307"/>
      <c r="AF32" s="275"/>
      <c r="AG32" s="276"/>
      <c r="AH32" s="276"/>
      <c r="AI32" s="276"/>
      <c r="AJ32" s="276"/>
      <c r="AK32" s="276"/>
      <c r="AL32" s="276"/>
      <c r="AM32" s="276"/>
      <c r="AN32" s="276"/>
      <c r="AO32" s="276"/>
      <c r="AP32" s="276"/>
      <c r="AQ32" s="276"/>
      <c r="AR32" s="276"/>
      <c r="AS32" s="276"/>
      <c r="AT32" s="276"/>
      <c r="AU32" s="276"/>
      <c r="AV32" s="276"/>
      <c r="AW32" s="307"/>
      <c r="AX32" s="275"/>
      <c r="AY32" s="276"/>
      <c r="AZ32" s="276"/>
      <c r="BA32" s="276">
        <v>1</v>
      </c>
      <c r="BB32" s="276"/>
      <c r="BC32" s="276"/>
      <c r="BD32" s="276"/>
      <c r="BE32" s="276"/>
      <c r="BF32" s="276"/>
      <c r="BG32" s="276"/>
      <c r="BH32" s="276"/>
      <c r="BI32" s="276"/>
      <c r="BJ32" s="276"/>
      <c r="BK32" s="276"/>
      <c r="BL32" s="276"/>
      <c r="BM32" s="276"/>
      <c r="BN32" s="276"/>
      <c r="BO32" s="307"/>
      <c r="BP32" s="275"/>
      <c r="BQ32" s="276"/>
      <c r="BR32" s="276"/>
      <c r="BS32" s="276"/>
      <c r="BT32" s="276"/>
      <c r="BU32" s="276"/>
      <c r="BV32" s="276"/>
      <c r="BW32" s="276"/>
      <c r="BX32" s="276"/>
      <c r="BY32" s="276"/>
      <c r="BZ32" s="276"/>
      <c r="CA32" s="276"/>
      <c r="CB32" s="276"/>
      <c r="CC32" s="276"/>
      <c r="CD32" s="276"/>
      <c r="CE32" s="276"/>
      <c r="CF32" s="276"/>
      <c r="CG32" s="307"/>
      <c r="CH32" s="325" t="str">
        <f ca="1">MID(OFFSET($N$19,0,ROUNDDOWN((MATCH(1,N32:CG32)-1)/18,0)*18),1,99)&amp;"-P"&amp;TEXT(SUMPRODUCT(N32:CG32,N$21:CG$21),"00")&amp;" / "&amp;MID(D31,1,11)&amp;"-"&amp;M32</f>
        <v>PD-01-03-P04 / WK-SR-01-02-PWR-02</v>
      </c>
      <c r="CI32" s="326">
        <f t="shared" si="17"/>
        <v>4</v>
      </c>
      <c r="CJ32" s="327">
        <f ca="1">0.45*1/4+0.3+ABS(OFFSET($B$21,MATCH(OFFSET($N$19,0,ROUNDDOWN((MATCH(1,N32:CG32)-1)/18,0)*18),$D$22:$D$75,0),0)-B31)*1.75*25.4/1000+0.3+(12-MOD(SUMPRODUCT(N32:CG32,N$21:CG$21),12))*0.45/12</f>
        <v>1.1903</v>
      </c>
      <c r="CK32" s="327">
        <f ca="1" t="shared" si="18"/>
        <v>3.90518372703412</v>
      </c>
      <c r="CL32" s="338">
        <f ca="1" t="shared" si="19"/>
        <v>2</v>
      </c>
      <c r="CM32" s="338">
        <f ca="1" t="shared" si="20"/>
        <v>4</v>
      </c>
      <c r="CN32" s="338"/>
      <c r="CO32" s="339"/>
      <c r="CP32" s="339"/>
      <c r="CQ32" s="339">
        <v>1</v>
      </c>
      <c r="CR32" s="120"/>
    </row>
    <row r="33" ht="16" customHeight="1" spans="1:96">
      <c r="A33" s="123"/>
      <c r="B33" s="152">
        <f>B31-1</f>
        <v>34</v>
      </c>
      <c r="C33" s="172"/>
      <c r="D33" s="154" t="s">
        <v>171</v>
      </c>
      <c r="E33" s="154" t="s">
        <v>169</v>
      </c>
      <c r="F33" s="173">
        <v>413</v>
      </c>
      <c r="G33" s="174">
        <f>F33/G$20/J33*SUM(N33:CG33)</f>
        <v>1.04292929292929</v>
      </c>
      <c r="H33" s="228" t="str">
        <f t="shared" si="15"/>
        <v>C14</v>
      </c>
      <c r="I33" s="228" t="str">
        <f t="shared" si="16"/>
        <v>C13</v>
      </c>
      <c r="J33" s="228">
        <f>SUM(N33:CG34)</f>
        <v>2</v>
      </c>
      <c r="K33" s="220"/>
      <c r="L33" s="221"/>
      <c r="M33" s="386" t="s">
        <v>165</v>
      </c>
      <c r="N33" s="271"/>
      <c r="O33" s="272"/>
      <c r="P33" s="272"/>
      <c r="Q33" s="272"/>
      <c r="R33" s="272"/>
      <c r="S33" s="272">
        <v>1</v>
      </c>
      <c r="T33" s="272"/>
      <c r="U33" s="272"/>
      <c r="V33" s="272"/>
      <c r="W33" s="272"/>
      <c r="X33" s="272"/>
      <c r="Y33" s="272"/>
      <c r="Z33" s="272"/>
      <c r="AA33" s="272"/>
      <c r="AB33" s="272"/>
      <c r="AC33" s="272"/>
      <c r="AD33" s="272"/>
      <c r="AE33" s="305"/>
      <c r="AF33" s="271"/>
      <c r="AG33" s="272"/>
      <c r="AH33" s="272"/>
      <c r="AI33" s="272"/>
      <c r="AJ33" s="272"/>
      <c r="AK33" s="272"/>
      <c r="AL33" s="272"/>
      <c r="AM33" s="272"/>
      <c r="AN33" s="272"/>
      <c r="AO33" s="272"/>
      <c r="AP33" s="272"/>
      <c r="AQ33" s="272"/>
      <c r="AR33" s="272"/>
      <c r="AS33" s="272"/>
      <c r="AT33" s="272"/>
      <c r="AU33" s="272"/>
      <c r="AV33" s="272"/>
      <c r="AW33" s="305"/>
      <c r="AX33" s="271"/>
      <c r="AY33" s="272"/>
      <c r="AZ33" s="272"/>
      <c r="BA33" s="272"/>
      <c r="BB33" s="272"/>
      <c r="BC33" s="272"/>
      <c r="BD33" s="272"/>
      <c r="BE33" s="272"/>
      <c r="BF33" s="272"/>
      <c r="BG33" s="272"/>
      <c r="BH33" s="272"/>
      <c r="BI33" s="272"/>
      <c r="BJ33" s="272"/>
      <c r="BK33" s="272"/>
      <c r="BL33" s="272"/>
      <c r="BM33" s="272"/>
      <c r="BN33" s="272"/>
      <c r="BO33" s="305"/>
      <c r="BP33" s="271"/>
      <c r="BQ33" s="272"/>
      <c r="BR33" s="272"/>
      <c r="BS33" s="272"/>
      <c r="BT33" s="272"/>
      <c r="BU33" s="272"/>
      <c r="BV33" s="272"/>
      <c r="BW33" s="272"/>
      <c r="BX33" s="272"/>
      <c r="BY33" s="272"/>
      <c r="BZ33" s="272"/>
      <c r="CA33" s="272"/>
      <c r="CB33" s="272"/>
      <c r="CC33" s="272"/>
      <c r="CD33" s="272"/>
      <c r="CE33" s="272"/>
      <c r="CF33" s="272"/>
      <c r="CG33" s="305"/>
      <c r="CH33" s="322" t="str">
        <f ca="1">MID(OFFSET($N$19,0,ROUNDDOWN((MATCH(1,N33:CG33)-1)/18,0)*18),1,99)&amp;"-P"&amp;TEXT(SUMPRODUCT(N33:CG33,N$21:CG$21),"00")&amp;" / "&amp;MID(D33,1,11)&amp;"-"&amp;M33</f>
        <v>PD-01-01-P06 / WK-SR-01-03-PWR-01</v>
      </c>
      <c r="CI33" s="323">
        <f t="shared" si="17"/>
        <v>6</v>
      </c>
      <c r="CJ33" s="324">
        <f ca="1">0.45*1/4+0.3+ABS(OFFSET($B$21,MATCH(OFFSET($N$19,0,ROUNDDOWN((MATCH(1,N33:CG33)-1)/18,0)*18),$D$22:$D$75,0),0)-B33)*1.75*25.4/1000+0.3+(12-MOD(SUMPRODUCT(N33:CG33,N$21:CG$21),12))*0.45/12</f>
        <v>1.24865</v>
      </c>
      <c r="CK33" s="324">
        <f ca="1" t="shared" si="18"/>
        <v>4.09662073490814</v>
      </c>
      <c r="CL33" s="336">
        <f ca="1" t="shared" si="19"/>
        <v>2</v>
      </c>
      <c r="CM33" s="336">
        <f ca="1" t="shared" si="20"/>
        <v>5</v>
      </c>
      <c r="CN33" s="336"/>
      <c r="CO33" s="337"/>
      <c r="CP33" s="337"/>
      <c r="CQ33" s="337">
        <v>1</v>
      </c>
      <c r="CR33" s="120"/>
    </row>
    <row r="34" ht="16.35" spans="1:96">
      <c r="A34" s="123"/>
      <c r="B34" s="152"/>
      <c r="C34" s="172"/>
      <c r="D34" s="154"/>
      <c r="E34" s="154"/>
      <c r="F34" s="173"/>
      <c r="G34" s="174">
        <f>F33/G$20/J33*SUM(N34:CG34)</f>
        <v>1.04292929292929</v>
      </c>
      <c r="H34" s="228" t="str">
        <f t="shared" si="15"/>
        <v>C14</v>
      </c>
      <c r="I34" s="228" t="str">
        <f t="shared" si="16"/>
        <v>C13</v>
      </c>
      <c r="J34" s="228"/>
      <c r="K34" s="223"/>
      <c r="L34" s="224"/>
      <c r="M34" s="387" t="s">
        <v>166</v>
      </c>
      <c r="N34" s="273"/>
      <c r="O34" s="274"/>
      <c r="P34" s="274"/>
      <c r="Q34" s="274"/>
      <c r="R34" s="274"/>
      <c r="S34" s="274"/>
      <c r="T34" s="274"/>
      <c r="U34" s="274"/>
      <c r="V34" s="274"/>
      <c r="W34" s="274"/>
      <c r="X34" s="274"/>
      <c r="Y34" s="274"/>
      <c r="Z34" s="274"/>
      <c r="AA34" s="274"/>
      <c r="AB34" s="274"/>
      <c r="AC34" s="274"/>
      <c r="AD34" s="274"/>
      <c r="AE34" s="306"/>
      <c r="AF34" s="273"/>
      <c r="AG34" s="274"/>
      <c r="AH34" s="274"/>
      <c r="AI34" s="274"/>
      <c r="AJ34" s="274"/>
      <c r="AK34" s="274"/>
      <c r="AL34" s="274"/>
      <c r="AM34" s="274"/>
      <c r="AN34" s="274"/>
      <c r="AO34" s="274"/>
      <c r="AP34" s="274"/>
      <c r="AQ34" s="274"/>
      <c r="AR34" s="274"/>
      <c r="AS34" s="274"/>
      <c r="AT34" s="274"/>
      <c r="AU34" s="274"/>
      <c r="AV34" s="274"/>
      <c r="AW34" s="306"/>
      <c r="AX34" s="273"/>
      <c r="AY34" s="274"/>
      <c r="AZ34" s="274"/>
      <c r="BA34" s="274"/>
      <c r="BB34" s="274"/>
      <c r="BC34" s="274">
        <v>1</v>
      </c>
      <c r="BD34" s="274"/>
      <c r="BE34" s="274"/>
      <c r="BF34" s="274"/>
      <c r="BG34" s="274"/>
      <c r="BH34" s="274"/>
      <c r="BI34" s="274"/>
      <c r="BJ34" s="274"/>
      <c r="BK34" s="274"/>
      <c r="BL34" s="274"/>
      <c r="BM34" s="274"/>
      <c r="BN34" s="274"/>
      <c r="BO34" s="306"/>
      <c r="BP34" s="273"/>
      <c r="BQ34" s="274"/>
      <c r="BR34" s="274"/>
      <c r="BS34" s="274"/>
      <c r="BT34" s="274"/>
      <c r="BU34" s="274"/>
      <c r="BV34" s="274"/>
      <c r="BW34" s="274"/>
      <c r="BX34" s="274"/>
      <c r="BY34" s="274"/>
      <c r="BZ34" s="274"/>
      <c r="CA34" s="274"/>
      <c r="CB34" s="274"/>
      <c r="CC34" s="274"/>
      <c r="CD34" s="274"/>
      <c r="CE34" s="274"/>
      <c r="CF34" s="274"/>
      <c r="CG34" s="306"/>
      <c r="CH34" s="325" t="str">
        <f ca="1">MID(OFFSET($N$19,0,ROUNDDOWN((MATCH(1,N34:CG34)-1)/18,0)*18),1,99)&amp;"-P"&amp;TEXT(SUMPRODUCT(N34:CG34,N$21:CG$21),"00")&amp;" / "&amp;MID(D33,1,11)&amp;"-"&amp;M34</f>
        <v>PD-01-03-P06 / WK-SR-01-03-PWR-02</v>
      </c>
      <c r="CI34" s="326">
        <f t="shared" si="17"/>
        <v>6</v>
      </c>
      <c r="CJ34" s="327">
        <f ca="1">0.45*1/4+0.3+ABS(OFFSET($B$21,MATCH(OFFSET($N$19,0,ROUNDDOWN((MATCH(1,N34:CG34)-1)/18,0)*18),$D$22:$D$75,0),0)-B33)*1.75*25.4/1000+0.3+(12-MOD(SUMPRODUCT(N34:CG34,N$21:CG$21),12))*0.45/12</f>
        <v>1.15975</v>
      </c>
      <c r="CK34" s="327">
        <f ca="1" t="shared" si="18"/>
        <v>3.80495406824147</v>
      </c>
      <c r="CL34" s="338">
        <f ca="1" t="shared" si="19"/>
        <v>2</v>
      </c>
      <c r="CM34" s="338">
        <f ca="1" t="shared" si="20"/>
        <v>4</v>
      </c>
      <c r="CN34" s="338"/>
      <c r="CO34" s="339"/>
      <c r="CP34" s="339"/>
      <c r="CQ34" s="339">
        <v>1</v>
      </c>
      <c r="CR34" s="120"/>
    </row>
    <row r="35" ht="16" customHeight="1" spans="1:96">
      <c r="A35" s="123"/>
      <c r="B35" s="152">
        <f>B33-1</f>
        <v>33</v>
      </c>
      <c r="C35" s="172"/>
      <c r="D35" s="154" t="s">
        <v>172</v>
      </c>
      <c r="E35" s="154" t="s">
        <v>169</v>
      </c>
      <c r="F35" s="173">
        <v>413</v>
      </c>
      <c r="G35" s="174">
        <f>F35/G$20/J35*SUM(N35:CG35)</f>
        <v>1.04292929292929</v>
      </c>
      <c r="H35" s="228" t="str">
        <f t="shared" si="15"/>
        <v>C14</v>
      </c>
      <c r="I35" s="228" t="str">
        <f t="shared" si="16"/>
        <v>C13</v>
      </c>
      <c r="J35" s="228">
        <f>SUM(N35:CG36)</f>
        <v>2</v>
      </c>
      <c r="K35" s="220"/>
      <c r="L35" s="221"/>
      <c r="M35" s="386" t="s">
        <v>165</v>
      </c>
      <c r="N35" s="271"/>
      <c r="O35" s="272"/>
      <c r="P35" s="272"/>
      <c r="Q35" s="272"/>
      <c r="R35" s="272"/>
      <c r="S35" s="272"/>
      <c r="T35" s="272"/>
      <c r="U35" s="272"/>
      <c r="V35" s="272"/>
      <c r="W35" s="272">
        <v>1</v>
      </c>
      <c r="X35" s="272"/>
      <c r="Y35" s="272"/>
      <c r="Z35" s="272"/>
      <c r="AA35" s="272"/>
      <c r="AB35" s="272"/>
      <c r="AC35" s="272"/>
      <c r="AD35" s="272"/>
      <c r="AE35" s="305"/>
      <c r="AF35" s="271"/>
      <c r="AG35" s="272"/>
      <c r="AH35" s="272"/>
      <c r="AI35" s="272"/>
      <c r="AJ35" s="272"/>
      <c r="AK35" s="272"/>
      <c r="AL35" s="272"/>
      <c r="AM35" s="272"/>
      <c r="AN35" s="272"/>
      <c r="AO35" s="272"/>
      <c r="AP35" s="272"/>
      <c r="AQ35" s="272"/>
      <c r="AR35" s="272"/>
      <c r="AS35" s="272"/>
      <c r="AT35" s="272"/>
      <c r="AU35" s="272"/>
      <c r="AV35" s="272"/>
      <c r="AW35" s="305"/>
      <c r="AX35" s="271"/>
      <c r="AY35" s="272"/>
      <c r="AZ35" s="272"/>
      <c r="BA35" s="272"/>
      <c r="BB35" s="272"/>
      <c r="BC35" s="272"/>
      <c r="BD35" s="272"/>
      <c r="BE35" s="272"/>
      <c r="BF35" s="272"/>
      <c r="BG35" s="272"/>
      <c r="BH35" s="272"/>
      <c r="BI35" s="272"/>
      <c r="BJ35" s="272"/>
      <c r="BK35" s="272"/>
      <c r="BL35" s="272"/>
      <c r="BM35" s="272"/>
      <c r="BN35" s="272"/>
      <c r="BO35" s="305"/>
      <c r="BP35" s="271"/>
      <c r="BQ35" s="272"/>
      <c r="BR35" s="272"/>
      <c r="BS35" s="272"/>
      <c r="BT35" s="272"/>
      <c r="BU35" s="272"/>
      <c r="BV35" s="272"/>
      <c r="BW35" s="272"/>
      <c r="BX35" s="272"/>
      <c r="BY35" s="272"/>
      <c r="BZ35" s="272"/>
      <c r="CA35" s="272"/>
      <c r="CB35" s="272"/>
      <c r="CC35" s="272"/>
      <c r="CD35" s="272"/>
      <c r="CE35" s="272"/>
      <c r="CF35" s="272"/>
      <c r="CG35" s="305"/>
      <c r="CH35" s="322" t="str">
        <f ca="1">MID(OFFSET($N$19,0,ROUNDDOWN((MATCH(1,N35:CG35)-1)/18,0)*18),1,99)&amp;"-P"&amp;TEXT(SUMPRODUCT(N35:CG35,N$21:CG$21),"00")&amp;" / "&amp;MID(D35,1,11)&amp;"-"&amp;M35</f>
        <v>PD-01-01-P10 / WK-SR-01-04-PWR-01</v>
      </c>
      <c r="CI35" s="323">
        <f t="shared" si="17"/>
        <v>10</v>
      </c>
      <c r="CJ35" s="324">
        <f ca="1">0.45*1/4+0.3+ABS(OFFSET($B$21,MATCH(OFFSET($N$19,0,ROUNDDOWN((MATCH(1,N35:CG35)-1)/18,0)*18),$D$22:$D$75,0),0)-B35)*1.75*25.4/1000+0.3+(12-MOD(SUMPRODUCT(N35:CG35,N$21:CG$21),12))*0.45/12</f>
        <v>1.1431</v>
      </c>
      <c r="CK35" s="324">
        <f ca="1" t="shared" si="18"/>
        <v>3.7503280839895</v>
      </c>
      <c r="CL35" s="336">
        <f ca="1" t="shared" si="19"/>
        <v>2</v>
      </c>
      <c r="CM35" s="336">
        <f ca="1" t="shared" si="20"/>
        <v>4</v>
      </c>
      <c r="CN35" s="336"/>
      <c r="CO35" s="337"/>
      <c r="CP35" s="337"/>
      <c r="CQ35" s="337">
        <v>1</v>
      </c>
      <c r="CR35" s="120"/>
    </row>
    <row r="36" ht="16.35" spans="1:96">
      <c r="A36" s="123"/>
      <c r="B36" s="152"/>
      <c r="C36" s="172"/>
      <c r="D36" s="154"/>
      <c r="E36" s="154"/>
      <c r="F36" s="173"/>
      <c r="G36" s="174">
        <f>F35/G$20/J35*SUM(N36:CG36)</f>
        <v>1.04292929292929</v>
      </c>
      <c r="H36" s="228" t="str">
        <f t="shared" si="15"/>
        <v>C14</v>
      </c>
      <c r="I36" s="228" t="str">
        <f t="shared" si="16"/>
        <v>C13</v>
      </c>
      <c r="J36" s="228"/>
      <c r="K36" s="223"/>
      <c r="L36" s="224"/>
      <c r="M36" s="387" t="s">
        <v>166</v>
      </c>
      <c r="N36" s="273"/>
      <c r="O36" s="274"/>
      <c r="P36" s="274"/>
      <c r="Q36" s="274"/>
      <c r="R36" s="274"/>
      <c r="S36" s="274"/>
      <c r="T36" s="274"/>
      <c r="U36" s="274"/>
      <c r="V36" s="274"/>
      <c r="W36" s="274"/>
      <c r="X36" s="274"/>
      <c r="Y36" s="274"/>
      <c r="Z36" s="274"/>
      <c r="AA36" s="274"/>
      <c r="AB36" s="274"/>
      <c r="AC36" s="274"/>
      <c r="AD36" s="274"/>
      <c r="AE36" s="306"/>
      <c r="AF36" s="273"/>
      <c r="AG36" s="274"/>
      <c r="AH36" s="274"/>
      <c r="AI36" s="274"/>
      <c r="AJ36" s="274"/>
      <c r="AK36" s="274"/>
      <c r="AL36" s="274"/>
      <c r="AM36" s="274"/>
      <c r="AN36" s="274"/>
      <c r="AO36" s="274"/>
      <c r="AP36" s="274"/>
      <c r="AQ36" s="274"/>
      <c r="AR36" s="274"/>
      <c r="AS36" s="274"/>
      <c r="AT36" s="274"/>
      <c r="AU36" s="274"/>
      <c r="AV36" s="274"/>
      <c r="AW36" s="306"/>
      <c r="AX36" s="273"/>
      <c r="AY36" s="274"/>
      <c r="AZ36" s="274"/>
      <c r="BA36" s="274"/>
      <c r="BB36" s="274"/>
      <c r="BC36" s="274"/>
      <c r="BD36" s="274"/>
      <c r="BE36" s="274"/>
      <c r="BF36" s="274"/>
      <c r="BG36" s="274">
        <v>1</v>
      </c>
      <c r="BH36" s="274"/>
      <c r="BI36" s="274"/>
      <c r="BJ36" s="274"/>
      <c r="BK36" s="274"/>
      <c r="BL36" s="274"/>
      <c r="BM36" s="274"/>
      <c r="BN36" s="274"/>
      <c r="BO36" s="306"/>
      <c r="BP36" s="273"/>
      <c r="BQ36" s="274"/>
      <c r="BR36" s="274"/>
      <c r="BS36" s="274"/>
      <c r="BT36" s="274"/>
      <c r="BU36" s="274"/>
      <c r="BV36" s="274"/>
      <c r="BW36" s="274"/>
      <c r="BX36" s="274"/>
      <c r="BY36" s="274"/>
      <c r="BZ36" s="274"/>
      <c r="CA36" s="274"/>
      <c r="CB36" s="274"/>
      <c r="CC36" s="274"/>
      <c r="CD36" s="274"/>
      <c r="CE36" s="274"/>
      <c r="CF36" s="274"/>
      <c r="CG36" s="306"/>
      <c r="CH36" s="325" t="str">
        <f ca="1">MID(OFFSET($N$19,0,ROUNDDOWN((MATCH(1,N36:CG36)-1)/18,0)*18),1,99)&amp;"-P"&amp;TEXT(SUMPRODUCT(N36:CG36,N$21:CG$21),"00")&amp;" / "&amp;MID(D35,1,11)&amp;"-"&amp;M36</f>
        <v>PD-01-03-P10 / WK-SR-01-04-PWR-02</v>
      </c>
      <c r="CI36" s="326">
        <f t="shared" si="17"/>
        <v>10</v>
      </c>
      <c r="CJ36" s="327">
        <f ca="1">0.45*1/4+0.3+ABS(OFFSET($B$21,MATCH(OFFSET($N$19,0,ROUNDDOWN((MATCH(1,N36:CG36)-1)/18,0)*18),$D$22:$D$75,0),0)-B35)*1.75*25.4/1000+0.3+(12-MOD(SUMPRODUCT(N36:CG36,N$21:CG$21),12))*0.45/12</f>
        <v>1.0542</v>
      </c>
      <c r="CK36" s="327">
        <f ca="1" t="shared" si="18"/>
        <v>3.45866141732283</v>
      </c>
      <c r="CL36" s="338">
        <f ca="1" t="shared" si="19"/>
        <v>2</v>
      </c>
      <c r="CM36" s="338">
        <f ca="1" t="shared" si="20"/>
        <v>4</v>
      </c>
      <c r="CN36" s="338"/>
      <c r="CO36" s="339"/>
      <c r="CP36" s="339"/>
      <c r="CQ36" s="339">
        <v>1</v>
      </c>
      <c r="CR36" s="120"/>
    </row>
    <row r="37" ht="16" customHeight="1" spans="1:96">
      <c r="A37" s="123"/>
      <c r="B37" s="152">
        <f>B35-1</f>
        <v>32</v>
      </c>
      <c r="C37" s="172"/>
      <c r="D37" s="154" t="s">
        <v>173</v>
      </c>
      <c r="E37" s="154" t="s">
        <v>169</v>
      </c>
      <c r="F37" s="173">
        <v>413</v>
      </c>
      <c r="G37" s="174">
        <f>F37/G$20/J37*SUM(N37:CG37)</f>
        <v>1.04292929292929</v>
      </c>
      <c r="H37" s="228" t="str">
        <f t="shared" si="15"/>
        <v>C14</v>
      </c>
      <c r="I37" s="228" t="str">
        <f t="shared" si="16"/>
        <v>C13</v>
      </c>
      <c r="J37" s="228">
        <f>SUM(N37:CG38)</f>
        <v>2</v>
      </c>
      <c r="K37" s="220"/>
      <c r="L37" s="221"/>
      <c r="M37" s="386" t="s">
        <v>165</v>
      </c>
      <c r="N37" s="271"/>
      <c r="O37" s="272"/>
      <c r="P37" s="272"/>
      <c r="Q37" s="272"/>
      <c r="R37" s="272"/>
      <c r="S37" s="272"/>
      <c r="T37" s="272"/>
      <c r="U37" s="272"/>
      <c r="V37" s="272"/>
      <c r="W37" s="272"/>
      <c r="X37" s="272">
        <v>1</v>
      </c>
      <c r="Y37" s="272"/>
      <c r="Z37" s="272"/>
      <c r="AA37" s="272"/>
      <c r="AB37" s="272"/>
      <c r="AC37" s="272"/>
      <c r="AD37" s="272"/>
      <c r="AE37" s="305"/>
      <c r="AF37" s="271"/>
      <c r="AG37" s="272"/>
      <c r="AH37" s="272"/>
      <c r="AI37" s="272"/>
      <c r="AJ37" s="272"/>
      <c r="AK37" s="272"/>
      <c r="AL37" s="272"/>
      <c r="AM37" s="272"/>
      <c r="AN37" s="272"/>
      <c r="AO37" s="272"/>
      <c r="AP37" s="272"/>
      <c r="AQ37" s="272"/>
      <c r="AR37" s="272"/>
      <c r="AS37" s="272"/>
      <c r="AT37" s="272"/>
      <c r="AU37" s="272"/>
      <c r="AV37" s="272"/>
      <c r="AW37" s="305"/>
      <c r="AX37" s="271"/>
      <c r="AY37" s="272"/>
      <c r="AZ37" s="272"/>
      <c r="BA37" s="272"/>
      <c r="BB37" s="272"/>
      <c r="BC37" s="272"/>
      <c r="BD37" s="272"/>
      <c r="BE37" s="272"/>
      <c r="BF37" s="272"/>
      <c r="BG37" s="272"/>
      <c r="BH37" s="272"/>
      <c r="BI37" s="272"/>
      <c r="BJ37" s="272"/>
      <c r="BK37" s="272"/>
      <c r="BL37" s="272"/>
      <c r="BM37" s="272"/>
      <c r="BN37" s="272"/>
      <c r="BO37" s="305"/>
      <c r="BP37" s="271"/>
      <c r="BQ37" s="272"/>
      <c r="BR37" s="272"/>
      <c r="BS37" s="272"/>
      <c r="BT37" s="272"/>
      <c r="BU37" s="272"/>
      <c r="BV37" s="272"/>
      <c r="BW37" s="272"/>
      <c r="BX37" s="272"/>
      <c r="BY37" s="272"/>
      <c r="BZ37" s="272"/>
      <c r="CA37" s="272"/>
      <c r="CB37" s="272"/>
      <c r="CC37" s="272"/>
      <c r="CD37" s="272"/>
      <c r="CE37" s="272"/>
      <c r="CF37" s="272"/>
      <c r="CG37" s="305"/>
      <c r="CH37" s="322" t="str">
        <f ca="1">MID(OFFSET($N$19,0,ROUNDDOWN((MATCH(1,N37:CG37)-1)/18,0)*18),1,99)&amp;"-P"&amp;TEXT(SUMPRODUCT(N37:CG37,N$21:CG$21),"00")&amp;" / "&amp;MID(D37,1,11)&amp;"-"&amp;M37</f>
        <v>PD-01-01-P11 / WK-SR-01-05-PWR-01</v>
      </c>
      <c r="CI37" s="323">
        <f t="shared" si="17"/>
        <v>11</v>
      </c>
      <c r="CJ37" s="324">
        <f ca="1">0.45*1/4+0.3+ABS(OFFSET($B$21,MATCH(OFFSET($N$19,0,ROUNDDOWN((MATCH(1,N37:CG37)-1)/18,0)*18),$D$22:$D$75,0),0)-B37)*1.75*25.4/1000+0.3+(12-MOD(SUMPRODUCT(N37:CG37,N$21:CG$21),12))*0.45/12</f>
        <v>1.15005</v>
      </c>
      <c r="CK37" s="324">
        <f ca="1" t="shared" si="18"/>
        <v>3.77312992125984</v>
      </c>
      <c r="CL37" s="336">
        <f ca="1" t="shared" si="19"/>
        <v>2</v>
      </c>
      <c r="CM37" s="336">
        <f ca="1" t="shared" si="20"/>
        <v>4</v>
      </c>
      <c r="CN37" s="336"/>
      <c r="CO37" s="337"/>
      <c r="CP37" s="337"/>
      <c r="CQ37" s="337">
        <v>1</v>
      </c>
      <c r="CR37" s="120"/>
    </row>
    <row r="38" ht="16.35" spans="1:96">
      <c r="A38" s="123"/>
      <c r="B38" s="152"/>
      <c r="C38" s="172"/>
      <c r="D38" s="154"/>
      <c r="E38" s="154"/>
      <c r="F38" s="173"/>
      <c r="G38" s="174">
        <f>F37/G$20/J37*SUM(N38:CG38)</f>
        <v>1.04292929292929</v>
      </c>
      <c r="H38" s="228" t="str">
        <f t="shared" si="15"/>
        <v>C14</v>
      </c>
      <c r="I38" s="228" t="str">
        <f t="shared" si="16"/>
        <v>C13</v>
      </c>
      <c r="J38" s="228"/>
      <c r="K38" s="223"/>
      <c r="L38" s="224"/>
      <c r="M38" s="387" t="s">
        <v>166</v>
      </c>
      <c r="N38" s="273"/>
      <c r="O38" s="274"/>
      <c r="P38" s="274"/>
      <c r="Q38" s="274"/>
      <c r="R38" s="274"/>
      <c r="S38" s="274"/>
      <c r="T38" s="274"/>
      <c r="U38" s="274"/>
      <c r="V38" s="274"/>
      <c r="W38" s="274"/>
      <c r="X38" s="274"/>
      <c r="Y38" s="274"/>
      <c r="Z38" s="274"/>
      <c r="AA38" s="274"/>
      <c r="AB38" s="274"/>
      <c r="AC38" s="274"/>
      <c r="AD38" s="274"/>
      <c r="AE38" s="306"/>
      <c r="AF38" s="273"/>
      <c r="AG38" s="274"/>
      <c r="AH38" s="274"/>
      <c r="AI38" s="274"/>
      <c r="AJ38" s="274"/>
      <c r="AK38" s="274"/>
      <c r="AL38" s="274"/>
      <c r="AM38" s="274"/>
      <c r="AN38" s="274"/>
      <c r="AO38" s="274"/>
      <c r="AP38" s="274"/>
      <c r="AQ38" s="274"/>
      <c r="AR38" s="274"/>
      <c r="AS38" s="274"/>
      <c r="AT38" s="274"/>
      <c r="AU38" s="274"/>
      <c r="AV38" s="274"/>
      <c r="AW38" s="306"/>
      <c r="AX38" s="273"/>
      <c r="AY38" s="274"/>
      <c r="AZ38" s="274"/>
      <c r="BA38" s="274"/>
      <c r="BB38" s="274"/>
      <c r="BC38" s="274"/>
      <c r="BD38" s="274"/>
      <c r="BE38" s="274"/>
      <c r="BF38" s="274"/>
      <c r="BG38" s="274"/>
      <c r="BH38" s="274">
        <v>1</v>
      </c>
      <c r="BI38" s="274"/>
      <c r="BJ38" s="274"/>
      <c r="BK38" s="274"/>
      <c r="BL38" s="274"/>
      <c r="BM38" s="274"/>
      <c r="BN38" s="274"/>
      <c r="BO38" s="306"/>
      <c r="BP38" s="273"/>
      <c r="BQ38" s="274"/>
      <c r="BR38" s="274"/>
      <c r="BS38" s="274"/>
      <c r="BT38" s="274"/>
      <c r="BU38" s="274"/>
      <c r="BV38" s="274"/>
      <c r="BW38" s="274"/>
      <c r="BX38" s="274"/>
      <c r="BY38" s="274"/>
      <c r="BZ38" s="274"/>
      <c r="CA38" s="274"/>
      <c r="CB38" s="274"/>
      <c r="CC38" s="274"/>
      <c r="CD38" s="274"/>
      <c r="CE38" s="274"/>
      <c r="CF38" s="274"/>
      <c r="CG38" s="306"/>
      <c r="CH38" s="325" t="str">
        <f ca="1">MID(OFFSET($N$19,0,ROUNDDOWN((MATCH(1,N38:CG38)-1)/18,0)*18),1,99)&amp;"-P"&amp;TEXT(SUMPRODUCT(N38:CG38,N$21:CG$21),"00")&amp;" / "&amp;MID(D37,1,11)&amp;"-"&amp;M38</f>
        <v>PD-01-03-P11 / WK-SR-01-05-PWR-02</v>
      </c>
      <c r="CI38" s="326">
        <f t="shared" si="17"/>
        <v>11</v>
      </c>
      <c r="CJ38" s="327">
        <f ca="1">0.45*1/4+0.3+ABS(OFFSET($B$21,MATCH(OFFSET($N$19,0,ROUNDDOWN((MATCH(1,N38:CG38)-1)/18,0)*18),$D$22:$D$75,0),0)-B37)*1.75*25.4/1000+0.3+(12-MOD(SUMPRODUCT(N38:CG38,N$21:CG$21),12))*0.45/12</f>
        <v>1.06115</v>
      </c>
      <c r="CK38" s="327">
        <f ca="1" t="shared" si="18"/>
        <v>3.48146325459318</v>
      </c>
      <c r="CL38" s="338">
        <f ca="1" t="shared" si="19"/>
        <v>2</v>
      </c>
      <c r="CM38" s="338">
        <f ca="1" t="shared" si="20"/>
        <v>4</v>
      </c>
      <c r="CN38" s="338"/>
      <c r="CO38" s="339"/>
      <c r="CP38" s="339"/>
      <c r="CQ38" s="339">
        <v>1</v>
      </c>
      <c r="CR38" s="120"/>
    </row>
    <row r="39" ht="16" customHeight="1" spans="1:96">
      <c r="A39" s="123"/>
      <c r="B39" s="152">
        <f>B37-1</f>
        <v>31</v>
      </c>
      <c r="C39" s="172"/>
      <c r="D39" s="170" t="s">
        <v>174</v>
      </c>
      <c r="E39" s="154" t="s">
        <v>169</v>
      </c>
      <c r="F39" s="173">
        <v>413</v>
      </c>
      <c r="G39" s="174">
        <f>F39/G$20/J39*SUM(N39:CG39)</f>
        <v>1.04292929292929</v>
      </c>
      <c r="H39" s="228" t="str">
        <f t="shared" si="15"/>
        <v>C14</v>
      </c>
      <c r="I39" s="228" t="str">
        <f t="shared" si="16"/>
        <v>C13</v>
      </c>
      <c r="J39" s="228">
        <f>SUM(N39:CG40)</f>
        <v>2</v>
      </c>
      <c r="K39" s="220"/>
      <c r="L39" s="221"/>
      <c r="M39" s="386" t="s">
        <v>165</v>
      </c>
      <c r="N39" s="271"/>
      <c r="O39" s="272"/>
      <c r="P39" s="272"/>
      <c r="Q39" s="272"/>
      <c r="R39" s="272"/>
      <c r="S39" s="272"/>
      <c r="T39" s="272"/>
      <c r="U39" s="272"/>
      <c r="V39" s="272"/>
      <c r="W39" s="272"/>
      <c r="X39" s="272"/>
      <c r="Y39" s="272">
        <v>1</v>
      </c>
      <c r="Z39" s="272"/>
      <c r="AA39" s="272"/>
      <c r="AB39" s="272"/>
      <c r="AC39" s="272"/>
      <c r="AD39" s="272"/>
      <c r="AE39" s="305"/>
      <c r="AF39" s="271"/>
      <c r="AG39" s="272"/>
      <c r="AH39" s="272"/>
      <c r="AI39" s="272"/>
      <c r="AJ39" s="272"/>
      <c r="AK39" s="272"/>
      <c r="AL39" s="272"/>
      <c r="AM39" s="272"/>
      <c r="AN39" s="272"/>
      <c r="AO39" s="272"/>
      <c r="AP39" s="272"/>
      <c r="AQ39" s="272"/>
      <c r="AR39" s="272"/>
      <c r="AS39" s="272"/>
      <c r="AT39" s="272"/>
      <c r="AU39" s="272"/>
      <c r="AV39" s="272"/>
      <c r="AW39" s="305"/>
      <c r="AX39" s="271"/>
      <c r="AY39" s="272"/>
      <c r="AZ39" s="272"/>
      <c r="BA39" s="272"/>
      <c r="BB39" s="272"/>
      <c r="BC39" s="272"/>
      <c r="BD39" s="272"/>
      <c r="BE39" s="272"/>
      <c r="BF39" s="272"/>
      <c r="BG39" s="272"/>
      <c r="BH39" s="272"/>
      <c r="BI39" s="272"/>
      <c r="BJ39" s="272"/>
      <c r="BK39" s="272"/>
      <c r="BL39" s="272"/>
      <c r="BM39" s="272"/>
      <c r="BN39" s="272"/>
      <c r="BO39" s="305"/>
      <c r="BP39" s="271"/>
      <c r="BQ39" s="272"/>
      <c r="BR39" s="272"/>
      <c r="BS39" s="272"/>
      <c r="BT39" s="272"/>
      <c r="BU39" s="272"/>
      <c r="BV39" s="272"/>
      <c r="BW39" s="272"/>
      <c r="BX39" s="272"/>
      <c r="BY39" s="272"/>
      <c r="BZ39" s="272"/>
      <c r="CA39" s="272"/>
      <c r="CB39" s="272"/>
      <c r="CC39" s="272"/>
      <c r="CD39" s="272"/>
      <c r="CE39" s="272"/>
      <c r="CF39" s="272"/>
      <c r="CG39" s="305"/>
      <c r="CH39" s="322" t="str">
        <f ca="1">MID(OFFSET($N$19,0,ROUNDDOWN((MATCH(1,N39:CG39)-1)/18,0)*18),1,99)&amp;"-P"&amp;TEXT(SUMPRODUCT(N39:CG39,N$21:CG$21),"00")&amp;" / "&amp;MID(D39,1,11)&amp;"-"&amp;M39</f>
        <v>PD-01-01-P12 / WK-SR-01-06-PWR-01</v>
      </c>
      <c r="CI39" s="323">
        <f t="shared" si="17"/>
        <v>12</v>
      </c>
      <c r="CJ39" s="324">
        <f ca="1">0.45*1/4+0.3+ABS(OFFSET($B$21,MATCH(OFFSET($N$19,0,ROUNDDOWN((MATCH(1,N39:CG39)-1)/18,0)*18),$D$22:$D$75,0),0)-B39)*1.75*25.4/1000+0.3+(12-MOD(SUMPRODUCT(N39:CG39,N$21:CG$21),12))*0.45/12</f>
        <v>1.607</v>
      </c>
      <c r="CK39" s="324">
        <f ca="1" t="shared" si="18"/>
        <v>5.27230971128609</v>
      </c>
      <c r="CL39" s="336">
        <f ca="1" t="shared" si="19"/>
        <v>2</v>
      </c>
      <c r="CM39" s="336">
        <f ca="1" t="shared" si="20"/>
        <v>6</v>
      </c>
      <c r="CN39" s="336"/>
      <c r="CO39" s="337"/>
      <c r="CP39" s="337"/>
      <c r="CQ39" s="337">
        <v>1</v>
      </c>
      <c r="CR39" s="120"/>
    </row>
    <row r="40" ht="16.35" spans="1:96">
      <c r="A40" s="123"/>
      <c r="B40" s="152"/>
      <c r="C40" s="172"/>
      <c r="D40" s="375"/>
      <c r="E40" s="154"/>
      <c r="F40" s="173"/>
      <c r="G40" s="174">
        <f>F39/G$20/J39*SUM(N40:CG40)</f>
        <v>1.04292929292929</v>
      </c>
      <c r="H40" s="228" t="str">
        <f t="shared" si="15"/>
        <v>C14</v>
      </c>
      <c r="I40" s="228" t="str">
        <f t="shared" si="16"/>
        <v>C13</v>
      </c>
      <c r="J40" s="228"/>
      <c r="K40" s="223"/>
      <c r="L40" s="224"/>
      <c r="M40" s="387" t="s">
        <v>166</v>
      </c>
      <c r="N40" s="273"/>
      <c r="O40" s="274"/>
      <c r="P40" s="274"/>
      <c r="Q40" s="274"/>
      <c r="R40" s="274"/>
      <c r="S40" s="274"/>
      <c r="T40" s="274"/>
      <c r="U40" s="274"/>
      <c r="V40" s="274"/>
      <c r="W40" s="274"/>
      <c r="X40" s="274"/>
      <c r="Y40" s="274"/>
      <c r="Z40" s="274"/>
      <c r="AA40" s="274"/>
      <c r="AB40" s="274"/>
      <c r="AC40" s="274"/>
      <c r="AD40" s="274"/>
      <c r="AE40" s="306"/>
      <c r="AF40" s="273"/>
      <c r="AG40" s="274"/>
      <c r="AH40" s="274"/>
      <c r="AI40" s="274"/>
      <c r="AJ40" s="274"/>
      <c r="AK40" s="274"/>
      <c r="AL40" s="274"/>
      <c r="AM40" s="274"/>
      <c r="AN40" s="274"/>
      <c r="AO40" s="274"/>
      <c r="AP40" s="274"/>
      <c r="AQ40" s="274"/>
      <c r="AR40" s="274"/>
      <c r="AS40" s="274"/>
      <c r="AT40" s="274"/>
      <c r="AU40" s="274"/>
      <c r="AV40" s="274"/>
      <c r="AW40" s="306"/>
      <c r="AX40" s="273"/>
      <c r="AY40" s="274"/>
      <c r="AZ40" s="274"/>
      <c r="BA40" s="274"/>
      <c r="BB40" s="274"/>
      <c r="BC40" s="274"/>
      <c r="BD40" s="274"/>
      <c r="BE40" s="274"/>
      <c r="BF40" s="274"/>
      <c r="BG40" s="274"/>
      <c r="BH40" s="274"/>
      <c r="BI40" s="274">
        <v>1</v>
      </c>
      <c r="BJ40" s="274"/>
      <c r="BK40" s="274"/>
      <c r="BL40" s="274"/>
      <c r="BM40" s="274"/>
      <c r="BN40" s="274"/>
      <c r="BO40" s="306"/>
      <c r="BP40" s="273"/>
      <c r="BQ40" s="274"/>
      <c r="BR40" s="274"/>
      <c r="BS40" s="274"/>
      <c r="BT40" s="274"/>
      <c r="BU40" s="274"/>
      <c r="BV40" s="274"/>
      <c r="BW40" s="274"/>
      <c r="BX40" s="274"/>
      <c r="BY40" s="274"/>
      <c r="BZ40" s="274"/>
      <c r="CA40" s="274"/>
      <c r="CB40" s="274"/>
      <c r="CC40" s="274"/>
      <c r="CD40" s="274"/>
      <c r="CE40" s="274"/>
      <c r="CF40" s="274"/>
      <c r="CG40" s="306"/>
      <c r="CH40" s="325" t="str">
        <f ca="1">MID(OFFSET($N$19,0,ROUNDDOWN((MATCH(1,N40:CG40)-1)/18,0)*18),1,99)&amp;"-P"&amp;TEXT(SUMPRODUCT(N40:CG40,N$21:CG$21),"00")&amp;" / "&amp;MID(D39,1,11)&amp;"-"&amp;M40</f>
        <v>PD-01-03-P12 / WK-SR-01-06-PWR-02</v>
      </c>
      <c r="CI40" s="326">
        <f t="shared" si="17"/>
        <v>12</v>
      </c>
      <c r="CJ40" s="327">
        <f ca="1">0.45*1/4+0.3+ABS(OFFSET($B$21,MATCH(OFFSET($N$19,0,ROUNDDOWN((MATCH(1,N40:CG40)-1)/18,0)*18),$D$22:$D$75,0),0)-B39)*1.75*25.4/1000+0.3+(12-MOD(SUMPRODUCT(N40:CG40,N$21:CG$21),12))*0.45/12</f>
        <v>1.5181</v>
      </c>
      <c r="CK40" s="327">
        <f ca="1" t="shared" si="18"/>
        <v>4.98064304461942</v>
      </c>
      <c r="CL40" s="338">
        <f ca="1" t="shared" si="19"/>
        <v>2</v>
      </c>
      <c r="CM40" s="338">
        <f ca="1" t="shared" si="20"/>
        <v>5</v>
      </c>
      <c r="CN40" s="338"/>
      <c r="CO40" s="339"/>
      <c r="CP40" s="339"/>
      <c r="CQ40" s="339">
        <v>1</v>
      </c>
      <c r="CR40" s="120"/>
    </row>
    <row r="41" ht="15.6" spans="1:96">
      <c r="A41" s="123"/>
      <c r="B41" s="152">
        <f>B39-1</f>
        <v>30</v>
      </c>
      <c r="C41" s="172"/>
      <c r="D41" s="154" t="s">
        <v>175</v>
      </c>
      <c r="E41" s="154" t="s">
        <v>169</v>
      </c>
      <c r="F41" s="173">
        <v>413</v>
      </c>
      <c r="G41" s="174">
        <f>F41/G$20/J41*SUM(N41:CG41)</f>
        <v>1.04292929292929</v>
      </c>
      <c r="H41" s="228" t="str">
        <f t="shared" si="15"/>
        <v>C14</v>
      </c>
      <c r="I41" s="228" t="str">
        <f t="shared" si="16"/>
        <v>C13</v>
      </c>
      <c r="J41" s="228">
        <f>SUM(N41:CG42)</f>
        <v>2</v>
      </c>
      <c r="K41" s="220"/>
      <c r="L41" s="221"/>
      <c r="M41" s="386" t="s">
        <v>165</v>
      </c>
      <c r="N41" s="271"/>
      <c r="O41" s="272"/>
      <c r="P41" s="272"/>
      <c r="Q41" s="272"/>
      <c r="R41" s="272"/>
      <c r="S41" s="272"/>
      <c r="T41" s="272"/>
      <c r="U41" s="272"/>
      <c r="V41" s="272"/>
      <c r="W41" s="272"/>
      <c r="X41" s="272"/>
      <c r="Y41" s="272"/>
      <c r="Z41" s="272"/>
      <c r="AA41" s="272"/>
      <c r="AB41" s="272"/>
      <c r="AC41" s="272"/>
      <c r="AD41" s="272"/>
      <c r="AE41" s="305"/>
      <c r="AF41" s="271"/>
      <c r="AG41" s="272"/>
      <c r="AH41" s="272">
        <v>1</v>
      </c>
      <c r="AI41" s="272"/>
      <c r="AJ41" s="272"/>
      <c r="AK41" s="272"/>
      <c r="AL41" s="272"/>
      <c r="AM41" s="272"/>
      <c r="AN41" s="272"/>
      <c r="AO41" s="272"/>
      <c r="AP41" s="272"/>
      <c r="AQ41" s="272"/>
      <c r="AR41" s="272"/>
      <c r="AS41" s="272"/>
      <c r="AT41" s="272"/>
      <c r="AU41" s="272"/>
      <c r="AV41" s="272"/>
      <c r="AW41" s="305"/>
      <c r="AX41" s="271"/>
      <c r="AY41" s="272"/>
      <c r="AZ41" s="272"/>
      <c r="BA41" s="272"/>
      <c r="BB41" s="272"/>
      <c r="BC41" s="272"/>
      <c r="BD41" s="272"/>
      <c r="BE41" s="272"/>
      <c r="BF41" s="272"/>
      <c r="BG41" s="272"/>
      <c r="BH41" s="272"/>
      <c r="BI41" s="272"/>
      <c r="BJ41" s="272"/>
      <c r="BK41" s="272"/>
      <c r="BL41" s="272"/>
      <c r="BM41" s="272"/>
      <c r="BN41" s="272"/>
      <c r="BO41" s="305"/>
      <c r="BP41" s="271"/>
      <c r="BQ41" s="272"/>
      <c r="BR41" s="272"/>
      <c r="BS41" s="272"/>
      <c r="BT41" s="272"/>
      <c r="BU41" s="272"/>
      <c r="BV41" s="272"/>
      <c r="BW41" s="272"/>
      <c r="BX41" s="272"/>
      <c r="BY41" s="272"/>
      <c r="BZ41" s="272"/>
      <c r="CA41" s="272"/>
      <c r="CB41" s="272"/>
      <c r="CC41" s="272"/>
      <c r="CD41" s="272"/>
      <c r="CE41" s="272"/>
      <c r="CF41" s="272"/>
      <c r="CG41" s="305"/>
      <c r="CH41" s="322" t="str">
        <f ca="1">MID(OFFSET($N$19,0,ROUNDDOWN((MATCH(1,N41:CG41)-1)/18,0)*18),1,99)&amp;"-P"&amp;TEXT(SUMPRODUCT(N41:CG41,N$21:CG$21),"00")&amp;" / "&amp;MID(D41,1,11)&amp;"-"&amp;M41</f>
        <v>PD-01-02-P03 / WK-SR-01-07-PWR-01</v>
      </c>
      <c r="CI41" s="323">
        <f t="shared" si="17"/>
        <v>3</v>
      </c>
      <c r="CJ41" s="324">
        <f ca="1">0.45*1/4+0.3+ABS(OFFSET($B$21,MATCH(OFFSET($N$19,0,ROUNDDOWN((MATCH(1,N41:CG41)-1)/18,0)*18),$D$22:$D$75,0),0)-B41)*1.75*25.4/1000+0.3+(12-MOD(SUMPRODUCT(N41:CG41,N$21:CG$21),12))*0.45/12</f>
        <v>1.4945</v>
      </c>
      <c r="CK41" s="324">
        <f ca="1" t="shared" si="18"/>
        <v>4.90321522309711</v>
      </c>
      <c r="CL41" s="336">
        <f ca="1" t="shared" si="19"/>
        <v>2</v>
      </c>
      <c r="CM41" s="336">
        <f ca="1" t="shared" si="20"/>
        <v>5</v>
      </c>
      <c r="CN41" s="336"/>
      <c r="CO41" s="337"/>
      <c r="CP41" s="337"/>
      <c r="CQ41" s="337">
        <v>1</v>
      </c>
      <c r="CR41" s="120"/>
    </row>
    <row r="42" ht="16.35" spans="1:96">
      <c r="A42" s="123"/>
      <c r="B42" s="152"/>
      <c r="C42" s="172"/>
      <c r="D42" s="154"/>
      <c r="E42" s="154"/>
      <c r="F42" s="173"/>
      <c r="G42" s="174">
        <f>F41/G$20/J41*SUM(N42:CG42)</f>
        <v>1.04292929292929</v>
      </c>
      <c r="H42" s="228" t="str">
        <f t="shared" si="15"/>
        <v>C14</v>
      </c>
      <c r="I42" s="228" t="str">
        <f t="shared" si="16"/>
        <v>C13</v>
      </c>
      <c r="J42" s="228"/>
      <c r="K42" s="223"/>
      <c r="L42" s="224"/>
      <c r="M42" s="387" t="s">
        <v>166</v>
      </c>
      <c r="N42" s="273"/>
      <c r="O42" s="274"/>
      <c r="P42" s="274"/>
      <c r="Q42" s="274"/>
      <c r="R42" s="274"/>
      <c r="S42" s="274"/>
      <c r="T42" s="274"/>
      <c r="U42" s="274"/>
      <c r="V42" s="274"/>
      <c r="W42" s="274"/>
      <c r="X42" s="274"/>
      <c r="Y42" s="274"/>
      <c r="Z42" s="274"/>
      <c r="AA42" s="274"/>
      <c r="AB42" s="274"/>
      <c r="AC42" s="274"/>
      <c r="AD42" s="274"/>
      <c r="AE42" s="306"/>
      <c r="AF42" s="273"/>
      <c r="AG42" s="274"/>
      <c r="AH42" s="274"/>
      <c r="AI42" s="274"/>
      <c r="AJ42" s="274"/>
      <c r="AK42" s="274"/>
      <c r="AL42" s="274"/>
      <c r="AM42" s="274"/>
      <c r="AN42" s="274"/>
      <c r="AO42" s="274"/>
      <c r="AP42" s="274"/>
      <c r="AQ42" s="274"/>
      <c r="AR42" s="274"/>
      <c r="AS42" s="274"/>
      <c r="AT42" s="274"/>
      <c r="AU42" s="274"/>
      <c r="AV42" s="274"/>
      <c r="AW42" s="306"/>
      <c r="AX42" s="273"/>
      <c r="AY42" s="274"/>
      <c r="AZ42" s="274"/>
      <c r="BA42" s="274"/>
      <c r="BB42" s="274"/>
      <c r="BC42" s="274"/>
      <c r="BD42" s="274"/>
      <c r="BE42" s="274"/>
      <c r="BF42" s="274"/>
      <c r="BG42" s="274"/>
      <c r="BH42" s="274"/>
      <c r="BI42" s="274"/>
      <c r="BJ42" s="274"/>
      <c r="BK42" s="274"/>
      <c r="BL42" s="274"/>
      <c r="BM42" s="274"/>
      <c r="BN42" s="274"/>
      <c r="BO42" s="306"/>
      <c r="BP42" s="273"/>
      <c r="BQ42" s="274"/>
      <c r="BR42" s="274">
        <v>1</v>
      </c>
      <c r="BS42" s="274"/>
      <c r="BT42" s="274"/>
      <c r="BU42" s="274"/>
      <c r="BV42" s="274"/>
      <c r="BW42" s="274"/>
      <c r="BX42" s="274"/>
      <c r="BY42" s="274"/>
      <c r="BZ42" s="274"/>
      <c r="CA42" s="274"/>
      <c r="CB42" s="274"/>
      <c r="CC42" s="274"/>
      <c r="CD42" s="274"/>
      <c r="CE42" s="274"/>
      <c r="CF42" s="274"/>
      <c r="CG42" s="306"/>
      <c r="CH42" s="325" t="str">
        <f ca="1">MID(OFFSET($N$19,0,ROUNDDOWN((MATCH(1,N42:CG42)-1)/18,0)*18),1,99)&amp;"-P"&amp;TEXT(SUMPRODUCT(N42:CG42,N$21:CG$21),"00")&amp;" / "&amp;MID(D41,1,11)&amp;"-"&amp;M42</f>
        <v>PD-01-04-P03 / WK-SR-01-07-PWR-02</v>
      </c>
      <c r="CI42" s="326">
        <f t="shared" si="17"/>
        <v>3</v>
      </c>
      <c r="CJ42" s="327">
        <f ca="1">0.45*1/4+0.3+ABS(OFFSET($B$21,MATCH(OFFSET($N$19,0,ROUNDDOWN((MATCH(1,N42:CG42)-1)/18,0)*18),$D$22:$D$75,0),0)-B41)*1.75*25.4/1000+0.3+(12-MOD(SUMPRODUCT(N42:CG42,N$21:CG$21),12))*0.45/12</f>
        <v>1.4056</v>
      </c>
      <c r="CK42" s="327">
        <f ca="1" t="shared" si="18"/>
        <v>4.61154855643045</v>
      </c>
      <c r="CL42" s="338">
        <f ca="1" t="shared" si="19"/>
        <v>2</v>
      </c>
      <c r="CM42" s="338">
        <f ca="1" t="shared" si="20"/>
        <v>5</v>
      </c>
      <c r="CN42" s="338"/>
      <c r="CO42" s="339"/>
      <c r="CP42" s="339"/>
      <c r="CQ42" s="339">
        <v>1</v>
      </c>
      <c r="CR42" s="120"/>
    </row>
    <row r="43" ht="16" customHeight="1" spans="1:96">
      <c r="A43" s="123"/>
      <c r="B43" s="152">
        <f>B41-1</f>
        <v>29</v>
      </c>
      <c r="C43" s="172"/>
      <c r="D43" s="154" t="s">
        <v>176</v>
      </c>
      <c r="E43" s="154" t="s">
        <v>169</v>
      </c>
      <c r="F43" s="173">
        <v>413</v>
      </c>
      <c r="G43" s="174">
        <f>F43/G$20/J43*SUM(N43:CG43)</f>
        <v>1.04292929292929</v>
      </c>
      <c r="H43" s="228" t="str">
        <f t="shared" si="15"/>
        <v>C14</v>
      </c>
      <c r="I43" s="228" t="str">
        <f t="shared" si="16"/>
        <v>C13</v>
      </c>
      <c r="J43" s="228">
        <f>SUM(N43:CG44)</f>
        <v>2</v>
      </c>
      <c r="K43" s="220"/>
      <c r="L43" s="221"/>
      <c r="M43" s="386" t="s">
        <v>165</v>
      </c>
      <c r="N43" s="271"/>
      <c r="O43" s="272"/>
      <c r="P43" s="272"/>
      <c r="Q43" s="272"/>
      <c r="R43" s="272"/>
      <c r="S43" s="272"/>
      <c r="T43" s="272"/>
      <c r="U43" s="272"/>
      <c r="V43" s="272"/>
      <c r="W43" s="272"/>
      <c r="X43" s="272"/>
      <c r="Y43" s="272"/>
      <c r="Z43" s="272"/>
      <c r="AA43" s="272"/>
      <c r="AB43" s="272"/>
      <c r="AC43" s="272"/>
      <c r="AD43" s="272"/>
      <c r="AE43" s="305"/>
      <c r="AF43" s="271"/>
      <c r="AG43" s="272"/>
      <c r="AH43" s="272"/>
      <c r="AI43" s="272">
        <v>1</v>
      </c>
      <c r="AJ43" s="272"/>
      <c r="AK43" s="272"/>
      <c r="AL43" s="272"/>
      <c r="AM43" s="272"/>
      <c r="AN43" s="272"/>
      <c r="AO43" s="272"/>
      <c r="AP43" s="272"/>
      <c r="AQ43" s="272"/>
      <c r="AR43" s="272"/>
      <c r="AS43" s="272"/>
      <c r="AT43" s="272"/>
      <c r="AU43" s="272"/>
      <c r="AV43" s="272"/>
      <c r="AW43" s="305"/>
      <c r="AX43" s="271"/>
      <c r="AY43" s="272"/>
      <c r="AZ43" s="272"/>
      <c r="BA43" s="272"/>
      <c r="BB43" s="272"/>
      <c r="BC43" s="272"/>
      <c r="BD43" s="272"/>
      <c r="BE43" s="272"/>
      <c r="BF43" s="272"/>
      <c r="BG43" s="272"/>
      <c r="BH43" s="272"/>
      <c r="BI43" s="272"/>
      <c r="BJ43" s="272"/>
      <c r="BK43" s="272"/>
      <c r="BL43" s="272"/>
      <c r="BM43" s="272"/>
      <c r="BN43" s="272"/>
      <c r="BO43" s="305"/>
      <c r="BP43" s="271"/>
      <c r="BQ43" s="272"/>
      <c r="BR43" s="272"/>
      <c r="BS43" s="272"/>
      <c r="BT43" s="272"/>
      <c r="BU43" s="272"/>
      <c r="BV43" s="272"/>
      <c r="BW43" s="272"/>
      <c r="BX43" s="272"/>
      <c r="BY43" s="272"/>
      <c r="BZ43" s="272"/>
      <c r="CA43" s="272"/>
      <c r="CB43" s="272"/>
      <c r="CC43" s="272"/>
      <c r="CD43" s="272"/>
      <c r="CE43" s="272"/>
      <c r="CF43" s="272"/>
      <c r="CG43" s="305"/>
      <c r="CH43" s="322" t="str">
        <f ca="1">MID(OFFSET($N$19,0,ROUNDDOWN((MATCH(1,N43:CG43)-1)/18,0)*18),1,99)&amp;"-P"&amp;TEXT(SUMPRODUCT(N43:CG43,N$21:CG$21),"00")&amp;" / "&amp;MID(D43,1,11)&amp;"-"&amp;M43</f>
        <v>PD-01-02-P04 / WK-SR-01-08-PWR-01</v>
      </c>
      <c r="CI43" s="323">
        <f t="shared" si="17"/>
        <v>4</v>
      </c>
      <c r="CJ43" s="324">
        <f ca="1">0.45*1/4+0.3+ABS(OFFSET($B$21,MATCH(OFFSET($N$19,0,ROUNDDOWN((MATCH(1,N43:CG43)-1)/18,0)*18),$D$22:$D$75,0),0)-B43)*1.75*25.4/1000+0.3+(12-MOD(SUMPRODUCT(N43:CG43,N$21:CG$21),12))*0.45/12</f>
        <v>1.50145</v>
      </c>
      <c r="CK43" s="324">
        <f ca="1" t="shared" si="18"/>
        <v>4.92601706036745</v>
      </c>
      <c r="CL43" s="336">
        <f ca="1" t="shared" si="19"/>
        <v>2</v>
      </c>
      <c r="CM43" s="336">
        <f ca="1" t="shared" si="20"/>
        <v>5</v>
      </c>
      <c r="CN43" s="336"/>
      <c r="CO43" s="337"/>
      <c r="CP43" s="337"/>
      <c r="CQ43" s="337">
        <v>1</v>
      </c>
      <c r="CR43" s="120"/>
    </row>
    <row r="44" ht="16" customHeight="1" spans="1:96">
      <c r="A44" s="123"/>
      <c r="B44" s="152"/>
      <c r="C44" s="172"/>
      <c r="D44" s="154"/>
      <c r="E44" s="154"/>
      <c r="F44" s="173"/>
      <c r="G44" s="174">
        <f>F43/G$20/J43*SUM(N44:CG44)</f>
        <v>1.04292929292929</v>
      </c>
      <c r="H44" s="228" t="str">
        <f t="shared" si="15"/>
        <v>C14</v>
      </c>
      <c r="I44" s="228" t="str">
        <f t="shared" si="16"/>
        <v>C13</v>
      </c>
      <c r="J44" s="228"/>
      <c r="K44" s="223"/>
      <c r="L44" s="224"/>
      <c r="M44" s="387" t="s">
        <v>166</v>
      </c>
      <c r="N44" s="273"/>
      <c r="O44" s="274"/>
      <c r="P44" s="274"/>
      <c r="Q44" s="274"/>
      <c r="R44" s="274"/>
      <c r="S44" s="274"/>
      <c r="T44" s="274"/>
      <c r="U44" s="274"/>
      <c r="V44" s="274"/>
      <c r="W44" s="274"/>
      <c r="X44" s="274"/>
      <c r="Y44" s="274"/>
      <c r="Z44" s="274"/>
      <c r="AA44" s="274"/>
      <c r="AB44" s="274"/>
      <c r="AC44" s="274"/>
      <c r="AD44" s="274"/>
      <c r="AE44" s="306"/>
      <c r="AF44" s="273"/>
      <c r="AG44" s="274"/>
      <c r="AH44" s="274"/>
      <c r="AI44" s="274"/>
      <c r="AJ44" s="274"/>
      <c r="AK44" s="274"/>
      <c r="AL44" s="274"/>
      <c r="AM44" s="274"/>
      <c r="AN44" s="274"/>
      <c r="AO44" s="274"/>
      <c r="AP44" s="274"/>
      <c r="AQ44" s="274"/>
      <c r="AR44" s="274"/>
      <c r="AS44" s="274"/>
      <c r="AT44" s="274"/>
      <c r="AU44" s="274"/>
      <c r="AV44" s="274"/>
      <c r="AW44" s="306"/>
      <c r="AX44" s="273"/>
      <c r="AY44" s="274"/>
      <c r="AZ44" s="274"/>
      <c r="BA44" s="274"/>
      <c r="BB44" s="274"/>
      <c r="BC44" s="274"/>
      <c r="BD44" s="274"/>
      <c r="BE44" s="274"/>
      <c r="BF44" s="274"/>
      <c r="BG44" s="274"/>
      <c r="BH44" s="274"/>
      <c r="BI44" s="274"/>
      <c r="BJ44" s="274"/>
      <c r="BK44" s="274"/>
      <c r="BL44" s="274"/>
      <c r="BM44" s="274"/>
      <c r="BN44" s="274"/>
      <c r="BO44" s="306"/>
      <c r="BP44" s="273"/>
      <c r="BQ44" s="274"/>
      <c r="BR44" s="274"/>
      <c r="BS44" s="274">
        <v>1</v>
      </c>
      <c r="BT44" s="274"/>
      <c r="BU44" s="274"/>
      <c r="BV44" s="274"/>
      <c r="BW44" s="274"/>
      <c r="BX44" s="274"/>
      <c r="BY44" s="274"/>
      <c r="BZ44" s="274"/>
      <c r="CA44" s="274"/>
      <c r="CB44" s="274"/>
      <c r="CC44" s="274"/>
      <c r="CD44" s="274"/>
      <c r="CE44" s="274"/>
      <c r="CF44" s="274"/>
      <c r="CG44" s="306"/>
      <c r="CH44" s="325" t="str">
        <f ca="1">MID(OFFSET($N$19,0,ROUNDDOWN((MATCH(1,N44:CG44)-1)/18,0)*18),1,99)&amp;"-P"&amp;TEXT(SUMPRODUCT(N44:CG44,N$21:CG$21),"00")&amp;" / "&amp;MID(D43,1,11)&amp;"-"&amp;M44</f>
        <v>PD-01-04-P04 / WK-SR-01-08-PWR-02</v>
      </c>
      <c r="CI44" s="326">
        <f t="shared" si="17"/>
        <v>4</v>
      </c>
      <c r="CJ44" s="327">
        <f ca="1">0.45*1/4+0.3+ABS(OFFSET($B$21,MATCH(OFFSET($N$19,0,ROUNDDOWN((MATCH(1,N44:CG44)-1)/18,0)*18),$D$22:$D$75,0),0)-B43)*1.75*25.4/1000+0.3+(12-MOD(SUMPRODUCT(N44:CG44,N$21:CG$21),12))*0.45/12</f>
        <v>1.41255</v>
      </c>
      <c r="CK44" s="327">
        <f ca="1" t="shared" si="18"/>
        <v>4.63435039370079</v>
      </c>
      <c r="CL44" s="338">
        <f ca="1" t="shared" si="19"/>
        <v>2</v>
      </c>
      <c r="CM44" s="338">
        <f ca="1" t="shared" si="20"/>
        <v>5</v>
      </c>
      <c r="CN44" s="338"/>
      <c r="CO44" s="339"/>
      <c r="CP44" s="339"/>
      <c r="CQ44" s="339">
        <v>1</v>
      </c>
      <c r="CR44" s="120"/>
    </row>
    <row r="45" ht="34" customHeight="1" spans="1:96">
      <c r="A45" s="123"/>
      <c r="B45" s="152">
        <f>B43-1</f>
        <v>28</v>
      </c>
      <c r="C45" s="376" t="s">
        <v>177</v>
      </c>
      <c r="D45" s="377" t="s">
        <v>178</v>
      </c>
      <c r="E45" s="377" t="s">
        <v>179</v>
      </c>
      <c r="F45" s="378">
        <v>927</v>
      </c>
      <c r="G45" s="174">
        <f>F45/G$20/J45*SUM(N45:CG45)</f>
        <v>2.34090909090909</v>
      </c>
      <c r="H45" s="228" t="str">
        <f t="shared" si="15"/>
        <v>C14</v>
      </c>
      <c r="I45" s="228" t="str">
        <f t="shared" si="16"/>
        <v>C13</v>
      </c>
      <c r="J45" s="219">
        <f>SUM(N45:CG46)</f>
        <v>2</v>
      </c>
      <c r="K45" s="220"/>
      <c r="L45" s="221"/>
      <c r="M45" s="388" t="s">
        <v>165</v>
      </c>
      <c r="N45" s="277"/>
      <c r="O45" s="278"/>
      <c r="P45" s="278"/>
      <c r="Q45" s="278"/>
      <c r="R45" s="278"/>
      <c r="S45" s="278"/>
      <c r="T45" s="278"/>
      <c r="U45" s="278"/>
      <c r="V45" s="278"/>
      <c r="W45" s="278"/>
      <c r="X45" s="278"/>
      <c r="Y45" s="278"/>
      <c r="Z45" s="278"/>
      <c r="AA45" s="278"/>
      <c r="AB45" s="278"/>
      <c r="AC45" s="278"/>
      <c r="AD45" s="278"/>
      <c r="AE45" s="308"/>
      <c r="AF45" s="277"/>
      <c r="AG45" s="278"/>
      <c r="AH45" s="278"/>
      <c r="AI45" s="278"/>
      <c r="AJ45" s="278"/>
      <c r="AK45" s="278"/>
      <c r="AL45" s="278"/>
      <c r="AM45" s="278"/>
      <c r="AN45" s="278"/>
      <c r="AO45" s="278"/>
      <c r="AP45" s="278"/>
      <c r="AQ45" s="278"/>
      <c r="AR45" s="278"/>
      <c r="AS45" s="278">
        <v>1</v>
      </c>
      <c r="AT45" s="278"/>
      <c r="AU45" s="278"/>
      <c r="AV45" s="278"/>
      <c r="AW45" s="308"/>
      <c r="AX45" s="277"/>
      <c r="AY45" s="278"/>
      <c r="AZ45" s="278"/>
      <c r="BA45" s="278"/>
      <c r="BB45" s="278"/>
      <c r="BC45" s="278"/>
      <c r="BD45" s="278"/>
      <c r="BE45" s="278"/>
      <c r="BF45" s="278"/>
      <c r="BG45" s="278"/>
      <c r="BH45" s="278"/>
      <c r="BI45" s="278"/>
      <c r="BJ45" s="278"/>
      <c r="BK45" s="278"/>
      <c r="BL45" s="278"/>
      <c r="BM45" s="278"/>
      <c r="BN45" s="278"/>
      <c r="BO45" s="308"/>
      <c r="BP45" s="277"/>
      <c r="BQ45" s="278"/>
      <c r="BR45" s="278"/>
      <c r="BS45" s="278"/>
      <c r="BT45" s="278"/>
      <c r="BU45" s="278"/>
      <c r="BV45" s="278"/>
      <c r="BW45" s="278"/>
      <c r="BX45" s="278"/>
      <c r="BY45" s="278"/>
      <c r="BZ45" s="278"/>
      <c r="CA45" s="278"/>
      <c r="CB45" s="278"/>
      <c r="CC45" s="278"/>
      <c r="CD45" s="278"/>
      <c r="CE45" s="278"/>
      <c r="CF45" s="278"/>
      <c r="CG45" s="308"/>
      <c r="CH45" s="322" t="str">
        <f ca="1">MID(OFFSET($N$19,0,ROUNDDOWN((MATCH(1,N45:CG45)-1)/18,0)*18),1,99)&amp;"-P"&amp;TEXT(SUMPRODUCT(N45:CG45,N$21:CG$21),"00")&amp;" / "&amp;MID(D45,1,11)&amp;"-"&amp;M45</f>
        <v>PD-01-02-P14 / MX-SW-01-01-PWR-01</v>
      </c>
      <c r="CI45" s="323">
        <f t="shared" si="17"/>
        <v>14</v>
      </c>
      <c r="CJ45" s="324">
        <f ca="1">0.45*1/4+0.3+ABS(OFFSET($B$21,MATCH(OFFSET($N$19,0,ROUNDDOWN((MATCH(1,N45:CG45)-1)/18,0)*18),$D$22:$D$75,0),0)-B45)*1.75*25.4/1000+0.3+(12-MOD(SUMPRODUCT(N45:CG45,N$21:CG$21),12))*0.45/12</f>
        <v>1.6209</v>
      </c>
      <c r="CK45" s="324">
        <f ca="1" t="shared" si="18"/>
        <v>5.31791338582677</v>
      </c>
      <c r="CL45" s="336">
        <f ca="1" t="shared" si="19"/>
        <v>2</v>
      </c>
      <c r="CM45" s="336">
        <f ca="1" t="shared" si="20"/>
        <v>6</v>
      </c>
      <c r="CN45" s="336"/>
      <c r="CO45" s="337">
        <v>1</v>
      </c>
      <c r="CP45" s="337"/>
      <c r="CQ45" s="337"/>
      <c r="CR45" s="120"/>
    </row>
    <row r="46" ht="34" customHeight="1" spans="1:96">
      <c r="A46" s="123"/>
      <c r="B46" s="152">
        <f>B45-1</f>
        <v>27</v>
      </c>
      <c r="C46" s="376"/>
      <c r="D46" s="377"/>
      <c r="E46" s="377"/>
      <c r="F46" s="378"/>
      <c r="G46" s="174">
        <f>F45/G$20/J45*SUM(N46:CG46)</f>
        <v>2.34090909090909</v>
      </c>
      <c r="H46" s="228" t="str">
        <f t="shared" si="15"/>
        <v>C14</v>
      </c>
      <c r="I46" s="228" t="str">
        <f t="shared" si="16"/>
        <v>C13</v>
      </c>
      <c r="J46" s="219"/>
      <c r="K46" s="223"/>
      <c r="L46" s="224"/>
      <c r="M46" s="225" t="s">
        <v>166</v>
      </c>
      <c r="N46" s="279"/>
      <c r="O46" s="280"/>
      <c r="P46" s="280"/>
      <c r="Q46" s="280"/>
      <c r="R46" s="280"/>
      <c r="S46" s="280"/>
      <c r="T46" s="280"/>
      <c r="U46" s="280"/>
      <c r="V46" s="280"/>
      <c r="W46" s="280"/>
      <c r="X46" s="280"/>
      <c r="Y46" s="280"/>
      <c r="Z46" s="280"/>
      <c r="AA46" s="280"/>
      <c r="AB46" s="280"/>
      <c r="AC46" s="280"/>
      <c r="AD46" s="280"/>
      <c r="AE46" s="309"/>
      <c r="AF46" s="279"/>
      <c r="AG46" s="280"/>
      <c r="AH46" s="280"/>
      <c r="AI46" s="280"/>
      <c r="AJ46" s="280"/>
      <c r="AK46" s="280"/>
      <c r="AL46" s="280"/>
      <c r="AM46" s="280"/>
      <c r="AN46" s="280"/>
      <c r="AO46" s="280"/>
      <c r="AP46" s="280"/>
      <c r="AQ46" s="280"/>
      <c r="AR46" s="280"/>
      <c r="AS46" s="280"/>
      <c r="AT46" s="280"/>
      <c r="AU46" s="280"/>
      <c r="AV46" s="280"/>
      <c r="AW46" s="309"/>
      <c r="AX46" s="279"/>
      <c r="AY46" s="280"/>
      <c r="AZ46" s="280"/>
      <c r="BA46" s="280"/>
      <c r="BB46" s="280"/>
      <c r="BC46" s="280"/>
      <c r="BD46" s="280"/>
      <c r="BE46" s="280"/>
      <c r="BF46" s="280"/>
      <c r="BG46" s="280"/>
      <c r="BH46" s="280"/>
      <c r="BI46" s="280"/>
      <c r="BJ46" s="280"/>
      <c r="BK46" s="280"/>
      <c r="BL46" s="280"/>
      <c r="BM46" s="280"/>
      <c r="BN46" s="280"/>
      <c r="BO46" s="309"/>
      <c r="BP46" s="279"/>
      <c r="BQ46" s="280"/>
      <c r="BR46" s="280"/>
      <c r="BS46" s="280"/>
      <c r="BT46" s="280"/>
      <c r="BU46" s="280"/>
      <c r="BV46" s="280"/>
      <c r="BW46" s="280"/>
      <c r="BX46" s="280"/>
      <c r="BY46" s="280"/>
      <c r="BZ46" s="280"/>
      <c r="CA46" s="280"/>
      <c r="CB46" s="280"/>
      <c r="CC46" s="280">
        <v>1</v>
      </c>
      <c r="CD46" s="280"/>
      <c r="CE46" s="280"/>
      <c r="CF46" s="280"/>
      <c r="CG46" s="309"/>
      <c r="CH46" s="325" t="str">
        <f ca="1">MID(OFFSET($N$19,0,ROUNDDOWN((MATCH(1,N46:CG46)-1)/18,0)*18),1,99)&amp;"-P"&amp;TEXT(SUMPRODUCT(N46:CG46,N$21:CG$21),"00")&amp;" / "&amp;MID(D45,1,11)&amp;"-"&amp;M46</f>
        <v>PD-01-04-P14 / MX-SW-01-01-PWR-02</v>
      </c>
      <c r="CI46" s="326">
        <f t="shared" si="17"/>
        <v>14</v>
      </c>
      <c r="CJ46" s="327">
        <f ca="1">0.45*1/4+0.3+ABS(OFFSET($B$21,MATCH(OFFSET($N$19,0,ROUNDDOWN((MATCH(1,N46:CG46)-1)/18,0)*18),$D$22:$D$75,0),0)-B45)*1.75*25.4/1000+0.3+(12-MOD(SUMPRODUCT(N46:CG46,N$21:CG$21),12))*0.45/12</f>
        <v>1.532</v>
      </c>
      <c r="CK46" s="327">
        <f ca="1" t="shared" si="18"/>
        <v>5.02624671916011</v>
      </c>
      <c r="CL46" s="338">
        <f ca="1" t="shared" si="19"/>
        <v>2</v>
      </c>
      <c r="CM46" s="338">
        <f ca="1" t="shared" si="20"/>
        <v>6</v>
      </c>
      <c r="CN46" s="338"/>
      <c r="CO46" s="339">
        <v>1</v>
      </c>
      <c r="CP46" s="339"/>
      <c r="CQ46" s="339"/>
      <c r="CR46" s="120"/>
    </row>
    <row r="47" ht="15.6" spans="2:96">
      <c r="B47" s="152">
        <f>B46-1</f>
        <v>26</v>
      </c>
      <c r="C47" s="376" t="s">
        <v>180</v>
      </c>
      <c r="D47" s="377" t="s">
        <v>181</v>
      </c>
      <c r="E47" s="377" t="s">
        <v>182</v>
      </c>
      <c r="F47" s="173">
        <v>200</v>
      </c>
      <c r="G47" s="174">
        <f>F47/G$20/J47*SUM(N47:CG47)</f>
        <v>0.505050505050505</v>
      </c>
      <c r="H47" s="228" t="str">
        <f t="shared" si="15"/>
        <v>C14</v>
      </c>
      <c r="I47" s="228" t="str">
        <f t="shared" si="16"/>
        <v>C13</v>
      </c>
      <c r="J47" s="228">
        <f>SUM(N47:CG48)</f>
        <v>2</v>
      </c>
      <c r="K47" s="220"/>
      <c r="L47" s="221"/>
      <c r="M47" s="222" t="s">
        <v>165</v>
      </c>
      <c r="N47" s="271"/>
      <c r="O47" s="272"/>
      <c r="P47" s="272"/>
      <c r="Q47" s="272"/>
      <c r="R47" s="272"/>
      <c r="S47" s="272"/>
      <c r="T47" s="272"/>
      <c r="U47" s="272"/>
      <c r="V47" s="272"/>
      <c r="W47" s="272"/>
      <c r="X47" s="272"/>
      <c r="Y47" s="272"/>
      <c r="Z47" s="272"/>
      <c r="AA47" s="272"/>
      <c r="AB47" s="272"/>
      <c r="AC47" s="272"/>
      <c r="AD47" s="272"/>
      <c r="AE47" s="305"/>
      <c r="AF47" s="271"/>
      <c r="AG47" s="272"/>
      <c r="AH47" s="272"/>
      <c r="AI47" s="272"/>
      <c r="AJ47" s="272"/>
      <c r="AK47" s="272"/>
      <c r="AL47" s="272"/>
      <c r="AM47" s="272"/>
      <c r="AN47" s="272"/>
      <c r="AO47" s="272"/>
      <c r="AP47" s="272"/>
      <c r="AQ47" s="272"/>
      <c r="AR47" s="272">
        <v>1</v>
      </c>
      <c r="AS47" s="272"/>
      <c r="AT47" s="272"/>
      <c r="AU47" s="272"/>
      <c r="AV47" s="272"/>
      <c r="AW47" s="305"/>
      <c r="AX47" s="271"/>
      <c r="AY47" s="272"/>
      <c r="AZ47" s="272"/>
      <c r="BA47" s="272"/>
      <c r="BB47" s="272"/>
      <c r="BC47" s="272"/>
      <c r="BD47" s="272"/>
      <c r="BE47" s="272"/>
      <c r="BF47" s="272"/>
      <c r="BG47" s="272"/>
      <c r="BH47" s="272"/>
      <c r="BI47" s="272"/>
      <c r="BJ47" s="272"/>
      <c r="BK47" s="272"/>
      <c r="BL47" s="272"/>
      <c r="BM47" s="272"/>
      <c r="BN47" s="272"/>
      <c r="BO47" s="305"/>
      <c r="BP47" s="271"/>
      <c r="BQ47" s="272"/>
      <c r="BR47" s="272"/>
      <c r="BS47" s="272"/>
      <c r="BT47" s="272"/>
      <c r="BU47" s="272"/>
      <c r="BV47" s="272"/>
      <c r="BW47" s="272"/>
      <c r="BX47" s="272"/>
      <c r="BY47" s="272"/>
      <c r="BZ47" s="272"/>
      <c r="CA47" s="272"/>
      <c r="CB47" s="272"/>
      <c r="CC47" s="272"/>
      <c r="CD47" s="272"/>
      <c r="CE47" s="272"/>
      <c r="CF47" s="272"/>
      <c r="CG47" s="305"/>
      <c r="CH47" s="322" t="str">
        <f ca="1">MID(OFFSET($N$19,0,ROUNDDOWN((MATCH(1,N47:CG47)-1)/18,0)*18),1,99)&amp;"-P"&amp;TEXT(SUMPRODUCT(N47:CG47,N$21:CG$21),"00")&amp;" / "&amp;MID(D47,1,11)&amp;"-"&amp;M47</f>
        <v>PD-01-02-P13 / MG-SW-01-01-PWR-01</v>
      </c>
      <c r="CI47" s="323">
        <f t="shared" si="17"/>
        <v>13</v>
      </c>
      <c r="CJ47" s="324">
        <f ca="1">0.45*1/4+0.3+ABS(OFFSET($B$21,MATCH(OFFSET($N$19,0,ROUNDDOWN((MATCH(1,N47:CG47)-1)/18,0)*18),$D$22:$D$75,0),0)-B47)*1.75*25.4/1000+0.3+(12-MOD(SUMPRODUCT(N47:CG47,N$21:CG$21),12))*0.45/12</f>
        <v>1.7473</v>
      </c>
      <c r="CK47" s="324">
        <f ca="1" t="shared" si="18"/>
        <v>5.73261154855643</v>
      </c>
      <c r="CL47" s="336">
        <f ca="1" t="shared" si="19"/>
        <v>2</v>
      </c>
      <c r="CM47" s="336">
        <f ca="1" t="shared" si="20"/>
        <v>6</v>
      </c>
      <c r="CN47" s="336"/>
      <c r="CO47" s="337">
        <v>1</v>
      </c>
      <c r="CP47" s="337"/>
      <c r="CQ47" s="337"/>
      <c r="CR47" s="120"/>
    </row>
    <row r="48" ht="16.35" spans="2:96">
      <c r="B48" s="152"/>
      <c r="C48" s="376"/>
      <c r="D48" s="377"/>
      <c r="E48" s="377"/>
      <c r="F48" s="173"/>
      <c r="G48" s="174">
        <f>F47/G$20/J47*SUM(N48:CG48)</f>
        <v>0.505050505050505</v>
      </c>
      <c r="H48" s="228" t="str">
        <f t="shared" si="15"/>
        <v>C14</v>
      </c>
      <c r="I48" s="228" t="str">
        <f t="shared" si="16"/>
        <v>C13</v>
      </c>
      <c r="J48" s="228"/>
      <c r="K48" s="223"/>
      <c r="L48" s="224"/>
      <c r="M48" s="225" t="s">
        <v>166</v>
      </c>
      <c r="N48" s="275"/>
      <c r="O48" s="276"/>
      <c r="P48" s="276"/>
      <c r="Q48" s="276"/>
      <c r="R48" s="276"/>
      <c r="S48" s="276"/>
      <c r="T48" s="276"/>
      <c r="U48" s="276"/>
      <c r="V48" s="276"/>
      <c r="W48" s="276"/>
      <c r="X48" s="276"/>
      <c r="Y48" s="276"/>
      <c r="Z48" s="276"/>
      <c r="AA48" s="276"/>
      <c r="AB48" s="276"/>
      <c r="AC48" s="276"/>
      <c r="AD48" s="276"/>
      <c r="AE48" s="307"/>
      <c r="AF48" s="275"/>
      <c r="AG48" s="276"/>
      <c r="AH48" s="276"/>
      <c r="AI48" s="276"/>
      <c r="AJ48" s="276"/>
      <c r="AK48" s="276"/>
      <c r="AL48" s="276"/>
      <c r="AM48" s="276"/>
      <c r="AN48" s="276"/>
      <c r="AO48" s="276"/>
      <c r="AP48" s="276"/>
      <c r="AQ48" s="276"/>
      <c r="AR48" s="276"/>
      <c r="AS48" s="276"/>
      <c r="AT48" s="276"/>
      <c r="AU48" s="276"/>
      <c r="AV48" s="276"/>
      <c r="AW48" s="307"/>
      <c r="AX48" s="275"/>
      <c r="AY48" s="276"/>
      <c r="AZ48" s="276"/>
      <c r="BA48" s="276"/>
      <c r="BB48" s="276"/>
      <c r="BC48" s="276"/>
      <c r="BD48" s="276"/>
      <c r="BE48" s="276"/>
      <c r="BF48" s="276"/>
      <c r="BG48" s="276"/>
      <c r="BH48" s="276"/>
      <c r="BI48" s="276"/>
      <c r="BJ48" s="276"/>
      <c r="BK48" s="276"/>
      <c r="BL48" s="276"/>
      <c r="BM48" s="276"/>
      <c r="BN48" s="276"/>
      <c r="BO48" s="307"/>
      <c r="BP48" s="275"/>
      <c r="BQ48" s="276"/>
      <c r="BR48" s="276"/>
      <c r="BS48" s="276"/>
      <c r="BT48" s="276"/>
      <c r="BU48" s="276"/>
      <c r="BV48" s="276"/>
      <c r="BW48" s="276"/>
      <c r="BX48" s="276"/>
      <c r="BY48" s="276"/>
      <c r="BZ48" s="276"/>
      <c r="CA48" s="276"/>
      <c r="CB48" s="276">
        <v>1</v>
      </c>
      <c r="CC48" s="276"/>
      <c r="CD48" s="276"/>
      <c r="CE48" s="276"/>
      <c r="CF48" s="276"/>
      <c r="CG48" s="307"/>
      <c r="CH48" s="325" t="str">
        <f ca="1">MID(OFFSET($N$19,0,ROUNDDOWN((MATCH(1,N48:CG48)-1)/18,0)*18),1,99)&amp;"-P"&amp;TEXT(SUMPRODUCT(N48:CG48,N$21:CG$21),"00")&amp;" / "&amp;MID(D47,1,11)&amp;"-"&amp;M48</f>
        <v>PD-01-04-P13 / MG-SW-01-01-PWR-02</v>
      </c>
      <c r="CI48" s="326">
        <f t="shared" si="17"/>
        <v>13</v>
      </c>
      <c r="CJ48" s="327">
        <f ca="1">0.45*1/4+0.3+ABS(OFFSET($B$21,MATCH(OFFSET($N$19,0,ROUNDDOWN((MATCH(1,N48:CG48)-1)/18,0)*18),$D$22:$D$75,0),0)-B47)*1.75*25.4/1000+0.3+(12-MOD(SUMPRODUCT(N48:CG48,N$21:CG$21),12))*0.45/12</f>
        <v>1.6584</v>
      </c>
      <c r="CK48" s="327">
        <f ca="1" t="shared" si="18"/>
        <v>5.44094488188976</v>
      </c>
      <c r="CL48" s="338">
        <f ca="1" t="shared" si="19"/>
        <v>2</v>
      </c>
      <c r="CM48" s="338">
        <f ca="1" t="shared" si="20"/>
        <v>6</v>
      </c>
      <c r="CN48" s="338"/>
      <c r="CO48" s="339">
        <v>1</v>
      </c>
      <c r="CP48" s="339"/>
      <c r="CQ48" s="339"/>
      <c r="CR48" s="120"/>
    </row>
    <row r="49" ht="32" customHeight="1" spans="1:96">
      <c r="A49" s="123"/>
      <c r="B49" s="152">
        <f>B47-1</f>
        <v>25</v>
      </c>
      <c r="C49" s="172" t="s">
        <v>183</v>
      </c>
      <c r="D49" s="154" t="s">
        <v>184</v>
      </c>
      <c r="E49" s="165" t="s">
        <v>185</v>
      </c>
      <c r="F49" s="166">
        <v>1998</v>
      </c>
      <c r="G49" s="167">
        <f>F49/G$20/J49*SUM(N49:CG49)</f>
        <v>5.04545454545455</v>
      </c>
      <c r="H49" s="228" t="str">
        <f t="shared" si="15"/>
        <v>C14</v>
      </c>
      <c r="I49" s="228" t="str">
        <f t="shared" si="16"/>
        <v>C13</v>
      </c>
      <c r="J49" s="219">
        <f>SUM(N49:CG50)</f>
        <v>2</v>
      </c>
      <c r="K49" s="220"/>
      <c r="L49" s="221"/>
      <c r="M49" s="222" t="s">
        <v>165</v>
      </c>
      <c r="N49" s="277">
        <v>1</v>
      </c>
      <c r="O49" s="278"/>
      <c r="P49" s="278"/>
      <c r="Q49" s="278"/>
      <c r="R49" s="278"/>
      <c r="S49" s="278"/>
      <c r="T49" s="278"/>
      <c r="U49" s="278"/>
      <c r="V49" s="278"/>
      <c r="W49" s="278"/>
      <c r="X49" s="278"/>
      <c r="Y49" s="278"/>
      <c r="Z49" s="278"/>
      <c r="AA49" s="278"/>
      <c r="AB49" s="278"/>
      <c r="AC49" s="278"/>
      <c r="AD49" s="278"/>
      <c r="AE49" s="308"/>
      <c r="AF49" s="277"/>
      <c r="AG49" s="278"/>
      <c r="AH49" s="278"/>
      <c r="AI49" s="278"/>
      <c r="AJ49" s="278"/>
      <c r="AK49" s="278"/>
      <c r="AL49" s="278"/>
      <c r="AM49" s="278"/>
      <c r="AN49" s="278"/>
      <c r="AO49" s="278"/>
      <c r="AP49" s="278"/>
      <c r="AQ49" s="278"/>
      <c r="AR49" s="278"/>
      <c r="AS49" s="278"/>
      <c r="AT49" s="278"/>
      <c r="AU49" s="278"/>
      <c r="AV49" s="278"/>
      <c r="AW49" s="308"/>
      <c r="AX49" s="277"/>
      <c r="AY49" s="278"/>
      <c r="AZ49" s="278"/>
      <c r="BA49" s="278"/>
      <c r="BB49" s="278"/>
      <c r="BC49" s="278"/>
      <c r="BD49" s="278"/>
      <c r="BE49" s="278"/>
      <c r="BF49" s="278"/>
      <c r="BG49" s="278"/>
      <c r="BH49" s="278"/>
      <c r="BI49" s="278"/>
      <c r="BJ49" s="278"/>
      <c r="BK49" s="278"/>
      <c r="BL49" s="278"/>
      <c r="BM49" s="278"/>
      <c r="BN49" s="278"/>
      <c r="BO49" s="308"/>
      <c r="BP49" s="277"/>
      <c r="BQ49" s="278"/>
      <c r="BR49" s="278"/>
      <c r="BS49" s="278"/>
      <c r="BT49" s="278"/>
      <c r="BU49" s="278"/>
      <c r="BV49" s="278"/>
      <c r="BW49" s="278"/>
      <c r="BX49" s="278"/>
      <c r="BY49" s="278"/>
      <c r="BZ49" s="278"/>
      <c r="CA49" s="278"/>
      <c r="CB49" s="278"/>
      <c r="CC49" s="278"/>
      <c r="CD49" s="278"/>
      <c r="CE49" s="278"/>
      <c r="CF49" s="278"/>
      <c r="CG49" s="308"/>
      <c r="CH49" s="322" t="str">
        <f ca="1">MID(OFFSET($N$19,0,ROUNDDOWN((MATCH(1,N49:CG49)-1)/18,0)*18),1,99)&amp;"-P"&amp;TEXT(SUMPRODUCT(N49:CG49,N$21:CG$21),"00")&amp;" / "&amp;MID(D49,1,11)&amp;"-"&amp;M49</f>
        <v>PD-01-01-P01 / MX-SR-01-01-PWR-01</v>
      </c>
      <c r="CI49" s="323">
        <f t="shared" si="17"/>
        <v>1</v>
      </c>
      <c r="CJ49" s="328">
        <f ca="1">0.45*1/4+0.3+ABS(OFFSET($B$21,MATCH(OFFSET($N$19,0,ROUNDDOWN((MATCH(1,N49:CG49)-1)/18,0)*18),$D$22:$D$75,0),0)-B49)*1.75*25.4/1000+0.3+(12-MOD(SUMPRODUCT(N49:CG49,N$21:CG$21),12))*0.45/12</f>
        <v>1.8362</v>
      </c>
      <c r="CK49" s="328">
        <f ca="1" t="shared" si="18"/>
        <v>6.0242782152231</v>
      </c>
      <c r="CL49" s="340">
        <f ca="1" t="shared" si="19"/>
        <v>2</v>
      </c>
      <c r="CM49" s="340">
        <f ca="1" t="shared" si="20"/>
        <v>7</v>
      </c>
      <c r="CN49" s="340"/>
      <c r="CO49" s="341"/>
      <c r="CP49" s="341"/>
      <c r="CQ49" s="341">
        <v>1</v>
      </c>
      <c r="CR49" s="120"/>
    </row>
    <row r="50" ht="33" customHeight="1" spans="1:96">
      <c r="A50" s="123"/>
      <c r="B50" s="152">
        <f t="shared" ref="B50:B73" si="21">B49-1</f>
        <v>24</v>
      </c>
      <c r="C50" s="172"/>
      <c r="D50" s="154"/>
      <c r="E50" s="165"/>
      <c r="F50" s="166"/>
      <c r="G50" s="167">
        <f>F49/G$20/J49*SUM(N50:CG50)</f>
        <v>5.04545454545455</v>
      </c>
      <c r="H50" s="228" t="str">
        <f t="shared" si="15"/>
        <v>C14</v>
      </c>
      <c r="I50" s="228" t="str">
        <f t="shared" si="16"/>
        <v>C13</v>
      </c>
      <c r="J50" s="219"/>
      <c r="K50" s="223"/>
      <c r="L50" s="224"/>
      <c r="M50" s="225" t="s">
        <v>166</v>
      </c>
      <c r="N50" s="279"/>
      <c r="O50" s="280"/>
      <c r="P50" s="280"/>
      <c r="Q50" s="280"/>
      <c r="R50" s="280"/>
      <c r="S50" s="280"/>
      <c r="T50" s="280"/>
      <c r="U50" s="280"/>
      <c r="V50" s="280"/>
      <c r="W50" s="280"/>
      <c r="X50" s="280"/>
      <c r="Y50" s="280"/>
      <c r="Z50" s="280"/>
      <c r="AA50" s="280"/>
      <c r="AB50" s="280"/>
      <c r="AC50" s="280"/>
      <c r="AD50" s="280"/>
      <c r="AE50" s="309"/>
      <c r="AF50" s="279"/>
      <c r="AG50" s="280"/>
      <c r="AH50" s="280"/>
      <c r="AI50" s="280"/>
      <c r="AJ50" s="280"/>
      <c r="AK50" s="280"/>
      <c r="AL50" s="280"/>
      <c r="AM50" s="280"/>
      <c r="AN50" s="280"/>
      <c r="AO50" s="280"/>
      <c r="AP50" s="280"/>
      <c r="AQ50" s="280"/>
      <c r="AR50" s="280"/>
      <c r="AS50" s="280"/>
      <c r="AT50" s="280"/>
      <c r="AU50" s="280"/>
      <c r="AV50" s="280"/>
      <c r="AW50" s="309"/>
      <c r="AX50" s="279">
        <v>1</v>
      </c>
      <c r="AY50" s="280"/>
      <c r="AZ50" s="280"/>
      <c r="BA50" s="280"/>
      <c r="BB50" s="280"/>
      <c r="BC50" s="280"/>
      <c r="BD50" s="280"/>
      <c r="BE50" s="280"/>
      <c r="BF50" s="280"/>
      <c r="BG50" s="280"/>
      <c r="BH50" s="280"/>
      <c r="BI50" s="280"/>
      <c r="BJ50" s="280"/>
      <c r="BK50" s="280"/>
      <c r="BL50" s="280"/>
      <c r="BM50" s="280"/>
      <c r="BN50" s="280"/>
      <c r="BO50" s="309"/>
      <c r="BP50" s="279"/>
      <c r="BQ50" s="280"/>
      <c r="BR50" s="280"/>
      <c r="BS50" s="280"/>
      <c r="BT50" s="280"/>
      <c r="BU50" s="280"/>
      <c r="BV50" s="280"/>
      <c r="BW50" s="280"/>
      <c r="BX50" s="280"/>
      <c r="BY50" s="280"/>
      <c r="BZ50" s="280"/>
      <c r="CA50" s="280"/>
      <c r="CB50" s="280"/>
      <c r="CC50" s="280"/>
      <c r="CD50" s="280"/>
      <c r="CE50" s="280"/>
      <c r="CF50" s="280"/>
      <c r="CG50" s="309"/>
      <c r="CH50" s="325" t="str">
        <f ca="1">MID(OFFSET($N$19,0,ROUNDDOWN((MATCH(1,N50:CG50)-1)/18,0)*18),1,99)&amp;"-P"&amp;TEXT(SUMPRODUCT(N50:CG50,N$21:CG$21),"00")&amp;" / "&amp;MID(D49,1,11)&amp;"-"&amp;M50</f>
        <v>PD-01-03-P01 / MX-SR-01-01-PWR-02</v>
      </c>
      <c r="CI50" s="326">
        <f t="shared" si="17"/>
        <v>1</v>
      </c>
      <c r="CJ50" s="329">
        <f ca="1">0.45*1/4+0.3+ABS(OFFSET($B$21,MATCH(OFFSET($N$19,0,ROUNDDOWN((MATCH(1,N50:CG50)-1)/18,0)*18),$D$22:$D$75,0),0)-B49)*1.75*25.4/1000+0.3+(12-MOD(SUMPRODUCT(N50:CG50,N$21:CG$21),12))*0.45/12</f>
        <v>1.7473</v>
      </c>
      <c r="CK50" s="329">
        <f ca="1" t="shared" si="18"/>
        <v>5.73261154855643</v>
      </c>
      <c r="CL50" s="342">
        <f ca="1" t="shared" si="19"/>
        <v>2</v>
      </c>
      <c r="CM50" s="342">
        <f ca="1" t="shared" si="20"/>
        <v>6</v>
      </c>
      <c r="CN50" s="342"/>
      <c r="CO50" s="343"/>
      <c r="CP50" s="343"/>
      <c r="CQ50" s="343">
        <v>1</v>
      </c>
      <c r="CR50" s="120"/>
    </row>
    <row r="51" ht="32" customHeight="1" spans="1:96">
      <c r="A51" s="123"/>
      <c r="B51" s="152">
        <f t="shared" si="21"/>
        <v>23</v>
      </c>
      <c r="C51" s="172"/>
      <c r="D51" s="154" t="s">
        <v>186</v>
      </c>
      <c r="E51" s="165" t="s">
        <v>185</v>
      </c>
      <c r="F51" s="166">
        <v>1998</v>
      </c>
      <c r="G51" s="167">
        <f>F51/G$20/J51*SUM(N51:CG51)</f>
        <v>5.04545454545455</v>
      </c>
      <c r="H51" s="228" t="str">
        <f t="shared" si="15"/>
        <v>C14</v>
      </c>
      <c r="I51" s="228" t="str">
        <f t="shared" si="16"/>
        <v>C13</v>
      </c>
      <c r="J51" s="219">
        <f>SUM(N51:CG52)</f>
        <v>2</v>
      </c>
      <c r="K51" s="220"/>
      <c r="L51" s="221"/>
      <c r="M51" s="222" t="s">
        <v>165</v>
      </c>
      <c r="N51" s="277"/>
      <c r="O51" s="278"/>
      <c r="P51" s="278">
        <v>1</v>
      </c>
      <c r="Q51" s="278"/>
      <c r="R51" s="278"/>
      <c r="S51" s="278"/>
      <c r="T51" s="278"/>
      <c r="U51" s="278"/>
      <c r="V51" s="278"/>
      <c r="W51" s="278"/>
      <c r="X51" s="278"/>
      <c r="Y51" s="278"/>
      <c r="Z51" s="278"/>
      <c r="AA51" s="278"/>
      <c r="AB51" s="278"/>
      <c r="AC51" s="278"/>
      <c r="AD51" s="278"/>
      <c r="AE51" s="308"/>
      <c r="AF51" s="277"/>
      <c r="AG51" s="278"/>
      <c r="AH51" s="278"/>
      <c r="AI51" s="278"/>
      <c r="AJ51" s="278"/>
      <c r="AK51" s="278"/>
      <c r="AL51" s="278"/>
      <c r="AM51" s="278"/>
      <c r="AN51" s="278"/>
      <c r="AO51" s="278"/>
      <c r="AP51" s="278"/>
      <c r="AQ51" s="278"/>
      <c r="AR51" s="278"/>
      <c r="AS51" s="278"/>
      <c r="AT51" s="278"/>
      <c r="AU51" s="278"/>
      <c r="AV51" s="278"/>
      <c r="AW51" s="308"/>
      <c r="AX51" s="277"/>
      <c r="AY51" s="278"/>
      <c r="AZ51" s="278"/>
      <c r="BA51" s="278"/>
      <c r="BB51" s="278"/>
      <c r="BC51" s="278"/>
      <c r="BD51" s="278"/>
      <c r="BE51" s="278"/>
      <c r="BF51" s="278"/>
      <c r="BG51" s="278"/>
      <c r="BH51" s="278"/>
      <c r="BI51" s="278"/>
      <c r="BJ51" s="278"/>
      <c r="BK51" s="278"/>
      <c r="BL51" s="278"/>
      <c r="BM51" s="278"/>
      <c r="BN51" s="278"/>
      <c r="BO51" s="308"/>
      <c r="BP51" s="277"/>
      <c r="BQ51" s="278"/>
      <c r="BR51" s="278"/>
      <c r="BS51" s="278"/>
      <c r="BT51" s="278"/>
      <c r="BU51" s="278"/>
      <c r="BV51" s="278"/>
      <c r="BW51" s="278"/>
      <c r="BX51" s="278"/>
      <c r="BY51" s="278"/>
      <c r="BZ51" s="278"/>
      <c r="CA51" s="278"/>
      <c r="CB51" s="278"/>
      <c r="CC51" s="278"/>
      <c r="CD51" s="278"/>
      <c r="CE51" s="278"/>
      <c r="CF51" s="278"/>
      <c r="CG51" s="308"/>
      <c r="CH51" s="322" t="str">
        <f ca="1">MID(OFFSET($N$19,0,ROUNDDOWN((MATCH(1,N51:CG51)-1)/18,0)*18),1,99)&amp;"-P"&amp;TEXT(SUMPRODUCT(N51:CG51,N$21:CG$21),"00")&amp;" / "&amp;MID(D51,1,11)&amp;"-"&amp;M51</f>
        <v>PD-01-01-P03 / MX-SR-01-05-PWR-01</v>
      </c>
      <c r="CI51" s="323">
        <f t="shared" si="17"/>
        <v>3</v>
      </c>
      <c r="CJ51" s="328">
        <f ca="1">0.45*1/4+0.3+ABS(OFFSET($B$21,MATCH(OFFSET($N$19,0,ROUNDDOWN((MATCH(1,N51:CG51)-1)/18,0)*18),$D$22:$D$75,0),0)-B51)*1.75*25.4/1000+0.3+(12-MOD(SUMPRODUCT(N51:CG51,N$21:CG$21),12))*0.45/12</f>
        <v>1.8501</v>
      </c>
      <c r="CK51" s="328">
        <f ca="1" t="shared" si="18"/>
        <v>6.06988188976378</v>
      </c>
      <c r="CL51" s="340">
        <f ca="1" t="shared" si="19"/>
        <v>2</v>
      </c>
      <c r="CM51" s="340">
        <f ca="1" t="shared" si="20"/>
        <v>7</v>
      </c>
      <c r="CN51" s="340"/>
      <c r="CO51" s="341"/>
      <c r="CP51" s="341"/>
      <c r="CQ51" s="341">
        <v>1</v>
      </c>
      <c r="CR51" s="120"/>
    </row>
    <row r="52" ht="32" customHeight="1" spans="1:96">
      <c r="A52" s="123"/>
      <c r="B52" s="152">
        <f t="shared" si="21"/>
        <v>22</v>
      </c>
      <c r="C52" s="172"/>
      <c r="D52" s="154"/>
      <c r="E52" s="165"/>
      <c r="F52" s="166"/>
      <c r="G52" s="167">
        <f>F51/G$20/J51*SUM(N52:CG52)</f>
        <v>5.04545454545455</v>
      </c>
      <c r="H52" s="228" t="str">
        <f t="shared" si="15"/>
        <v>C14</v>
      </c>
      <c r="I52" s="228" t="str">
        <f t="shared" si="16"/>
        <v>C13</v>
      </c>
      <c r="J52" s="219"/>
      <c r="K52" s="223"/>
      <c r="L52" s="224"/>
      <c r="M52" s="225" t="s">
        <v>166</v>
      </c>
      <c r="N52" s="279"/>
      <c r="O52" s="280"/>
      <c r="P52" s="280"/>
      <c r="Q52" s="280"/>
      <c r="R52" s="280"/>
      <c r="S52" s="280"/>
      <c r="T52" s="280"/>
      <c r="U52" s="280"/>
      <c r="V52" s="280"/>
      <c r="W52" s="280"/>
      <c r="X52" s="280"/>
      <c r="Y52" s="280"/>
      <c r="Z52" s="280"/>
      <c r="AA52" s="280"/>
      <c r="AB52" s="280"/>
      <c r="AC52" s="280"/>
      <c r="AD52" s="280"/>
      <c r="AE52" s="309"/>
      <c r="AF52" s="279"/>
      <c r="AG52" s="280"/>
      <c r="AH52" s="280"/>
      <c r="AI52" s="280"/>
      <c r="AJ52" s="280"/>
      <c r="AK52" s="280"/>
      <c r="AL52" s="280"/>
      <c r="AM52" s="280"/>
      <c r="AN52" s="280"/>
      <c r="AO52" s="280"/>
      <c r="AP52" s="280"/>
      <c r="AQ52" s="280"/>
      <c r="AR52" s="280"/>
      <c r="AS52" s="280"/>
      <c r="AT52" s="280"/>
      <c r="AU52" s="280"/>
      <c r="AV52" s="280"/>
      <c r="AW52" s="309"/>
      <c r="AX52" s="279"/>
      <c r="AY52" s="280"/>
      <c r="AZ52" s="280">
        <v>1</v>
      </c>
      <c r="BA52" s="280"/>
      <c r="BB52" s="280"/>
      <c r="BC52" s="280"/>
      <c r="BD52" s="280"/>
      <c r="BE52" s="280"/>
      <c r="BF52" s="280"/>
      <c r="BG52" s="280"/>
      <c r="BH52" s="280"/>
      <c r="BI52" s="280"/>
      <c r="BJ52" s="280"/>
      <c r="BK52" s="280"/>
      <c r="BL52" s="280"/>
      <c r="BM52" s="280"/>
      <c r="BN52" s="280"/>
      <c r="BO52" s="309"/>
      <c r="BP52" s="279"/>
      <c r="BQ52" s="280"/>
      <c r="BR52" s="280"/>
      <c r="BS52" s="280"/>
      <c r="BT52" s="280"/>
      <c r="BU52" s="280"/>
      <c r="BV52" s="280"/>
      <c r="BW52" s="280"/>
      <c r="BX52" s="280"/>
      <c r="BY52" s="280"/>
      <c r="BZ52" s="280"/>
      <c r="CA52" s="280"/>
      <c r="CB52" s="280"/>
      <c r="CC52" s="280"/>
      <c r="CD52" s="280"/>
      <c r="CE52" s="280"/>
      <c r="CF52" s="280"/>
      <c r="CG52" s="309"/>
      <c r="CH52" s="325" t="str">
        <f ca="1">MID(OFFSET($N$19,0,ROUNDDOWN((MATCH(1,N52:CG52)-1)/18,0)*18),1,99)&amp;"-P"&amp;TEXT(SUMPRODUCT(N52:CG52,N$21:CG$21),"00")&amp;" / "&amp;MID(D51,1,11)&amp;"-"&amp;M52</f>
        <v>PD-01-03-P03 / MX-SR-01-05-PWR-02</v>
      </c>
      <c r="CI52" s="326">
        <f t="shared" si="17"/>
        <v>3</v>
      </c>
      <c r="CJ52" s="329">
        <f ca="1">0.45*1/4+0.3+ABS(OFFSET($B$21,MATCH(OFFSET($N$19,0,ROUNDDOWN((MATCH(1,N52:CG52)-1)/18,0)*18),$D$22:$D$75,0),0)-B51)*1.75*25.4/1000+0.3+(12-MOD(SUMPRODUCT(N52:CG52,N$21:CG$21),12))*0.45/12</f>
        <v>1.7612</v>
      </c>
      <c r="CK52" s="329">
        <f ca="1" t="shared" si="18"/>
        <v>5.77821522309711</v>
      </c>
      <c r="CL52" s="342">
        <f ca="1" t="shared" si="19"/>
        <v>2</v>
      </c>
      <c r="CM52" s="342">
        <f ca="1" t="shared" si="20"/>
        <v>6</v>
      </c>
      <c r="CN52" s="342"/>
      <c r="CO52" s="343"/>
      <c r="CP52" s="343"/>
      <c r="CQ52" s="343">
        <v>1</v>
      </c>
      <c r="CR52" s="120"/>
    </row>
    <row r="53" ht="32" customHeight="1" spans="2:96">
      <c r="B53" s="152">
        <f t="shared" si="21"/>
        <v>21</v>
      </c>
      <c r="C53" s="172"/>
      <c r="D53" s="154" t="s">
        <v>187</v>
      </c>
      <c r="E53" s="165" t="s">
        <v>185</v>
      </c>
      <c r="F53" s="166">
        <v>1998</v>
      </c>
      <c r="G53" s="167">
        <f>F53/G$20/J53*SUM(N53:CG53)</f>
        <v>5.04545454545455</v>
      </c>
      <c r="H53" s="228" t="str">
        <f t="shared" si="15"/>
        <v>C14</v>
      </c>
      <c r="I53" s="228" t="str">
        <f t="shared" si="16"/>
        <v>C13</v>
      </c>
      <c r="J53" s="219">
        <f>SUM(N53:CG54)</f>
        <v>2</v>
      </c>
      <c r="K53" s="220"/>
      <c r="L53" s="221"/>
      <c r="M53" s="222" t="s">
        <v>165</v>
      </c>
      <c r="N53" s="277"/>
      <c r="O53" s="278"/>
      <c r="P53" s="278"/>
      <c r="Q53" s="278"/>
      <c r="R53" s="278">
        <v>1</v>
      </c>
      <c r="S53" s="278"/>
      <c r="T53" s="278"/>
      <c r="U53" s="278"/>
      <c r="V53" s="278"/>
      <c r="W53" s="278"/>
      <c r="X53" s="278"/>
      <c r="Y53" s="278"/>
      <c r="Z53" s="278"/>
      <c r="AA53" s="278"/>
      <c r="AB53" s="278"/>
      <c r="AC53" s="278"/>
      <c r="AD53" s="278"/>
      <c r="AE53" s="308"/>
      <c r="AF53" s="277"/>
      <c r="AG53" s="278"/>
      <c r="AH53" s="278"/>
      <c r="AI53" s="278"/>
      <c r="AJ53" s="278"/>
      <c r="AK53" s="278"/>
      <c r="AL53" s="278"/>
      <c r="AM53" s="278"/>
      <c r="AN53" s="278"/>
      <c r="AO53" s="278"/>
      <c r="AP53" s="278"/>
      <c r="AQ53" s="278"/>
      <c r="AR53" s="278"/>
      <c r="AS53" s="278"/>
      <c r="AT53" s="278"/>
      <c r="AU53" s="278"/>
      <c r="AV53" s="278"/>
      <c r="AW53" s="308"/>
      <c r="AX53" s="277"/>
      <c r="AY53" s="278"/>
      <c r="AZ53" s="278"/>
      <c r="BA53" s="278"/>
      <c r="BB53" s="278"/>
      <c r="BC53" s="278"/>
      <c r="BD53" s="278"/>
      <c r="BE53" s="278"/>
      <c r="BF53" s="278"/>
      <c r="BG53" s="278"/>
      <c r="BH53" s="278"/>
      <c r="BI53" s="278"/>
      <c r="BJ53" s="278"/>
      <c r="BK53" s="278"/>
      <c r="BL53" s="278"/>
      <c r="BM53" s="278"/>
      <c r="BN53" s="278"/>
      <c r="BO53" s="308"/>
      <c r="BP53" s="277"/>
      <c r="BQ53" s="278"/>
      <c r="BR53" s="278"/>
      <c r="BS53" s="278"/>
      <c r="BT53" s="278"/>
      <c r="BU53" s="278"/>
      <c r="BV53" s="278"/>
      <c r="BW53" s="278"/>
      <c r="BX53" s="278"/>
      <c r="BY53" s="278"/>
      <c r="BZ53" s="278"/>
      <c r="CA53" s="278"/>
      <c r="CB53" s="278"/>
      <c r="CC53" s="278"/>
      <c r="CD53" s="278"/>
      <c r="CE53" s="278"/>
      <c r="CF53" s="278"/>
      <c r="CG53" s="308"/>
      <c r="CH53" s="322" t="str">
        <f ca="1">MID(OFFSET($N$19,0,ROUNDDOWN((MATCH(1,N53:CG53)-1)/18,0)*18),1,99)&amp;"-P"&amp;TEXT(SUMPRODUCT(N53:CG53,N$21:CG$21),"00")&amp;" / "&amp;MID(D53,1,11)&amp;"-"&amp;M53</f>
        <v>PD-01-01-P05 / MX-SR-01-09-PWR-01</v>
      </c>
      <c r="CI53" s="323">
        <f t="shared" si="17"/>
        <v>5</v>
      </c>
      <c r="CJ53" s="328">
        <f ca="1">0.45*1/4+0.3+ABS(OFFSET($B$21,MATCH(OFFSET($N$19,0,ROUNDDOWN((MATCH(1,N53:CG53)-1)/18,0)*18),$D$22:$D$75,0),0)-B53)*1.75*25.4/1000+0.3+(12-MOD(SUMPRODUCT(N53:CG53,N$21:CG$21),12))*0.45/12</f>
        <v>1.864</v>
      </c>
      <c r="CK53" s="328">
        <f ca="1" t="shared" si="18"/>
        <v>6.11548556430446</v>
      </c>
      <c r="CL53" s="340">
        <f ca="1" t="shared" si="19"/>
        <v>2</v>
      </c>
      <c r="CM53" s="340">
        <f ca="1" t="shared" si="20"/>
        <v>7</v>
      </c>
      <c r="CN53" s="340"/>
      <c r="CO53" s="341"/>
      <c r="CP53" s="341"/>
      <c r="CQ53" s="341">
        <v>1</v>
      </c>
      <c r="CR53" s="120"/>
    </row>
    <row r="54" ht="32" customHeight="1" spans="2:96">
      <c r="B54" s="152">
        <f t="shared" si="21"/>
        <v>20</v>
      </c>
      <c r="C54" s="172"/>
      <c r="D54" s="154"/>
      <c r="E54" s="165"/>
      <c r="F54" s="166"/>
      <c r="G54" s="167">
        <f>F53/G$20/J53*SUM(N54:CG54)</f>
        <v>5.04545454545455</v>
      </c>
      <c r="H54" s="228" t="str">
        <f t="shared" si="15"/>
        <v>C14</v>
      </c>
      <c r="I54" s="228" t="str">
        <f t="shared" si="16"/>
        <v>C13</v>
      </c>
      <c r="J54" s="219"/>
      <c r="K54" s="223"/>
      <c r="L54" s="224"/>
      <c r="M54" s="225" t="s">
        <v>166</v>
      </c>
      <c r="N54" s="279"/>
      <c r="O54" s="280"/>
      <c r="P54" s="280"/>
      <c r="Q54" s="280"/>
      <c r="R54" s="280"/>
      <c r="S54" s="280"/>
      <c r="T54" s="280"/>
      <c r="U54" s="280"/>
      <c r="V54" s="280"/>
      <c r="W54" s="280"/>
      <c r="X54" s="280"/>
      <c r="Y54" s="280"/>
      <c r="Z54" s="280"/>
      <c r="AA54" s="280"/>
      <c r="AB54" s="280"/>
      <c r="AC54" s="280"/>
      <c r="AD54" s="280"/>
      <c r="AE54" s="309"/>
      <c r="AF54" s="279"/>
      <c r="AG54" s="280"/>
      <c r="AH54" s="280"/>
      <c r="AI54" s="280"/>
      <c r="AJ54" s="280"/>
      <c r="AK54" s="280"/>
      <c r="AL54" s="280"/>
      <c r="AM54" s="280"/>
      <c r="AN54" s="280"/>
      <c r="AO54" s="280"/>
      <c r="AP54" s="280"/>
      <c r="AQ54" s="280"/>
      <c r="AR54" s="280"/>
      <c r="AS54" s="280"/>
      <c r="AT54" s="280"/>
      <c r="AU54" s="280"/>
      <c r="AV54" s="280"/>
      <c r="AW54" s="309"/>
      <c r="AX54" s="279"/>
      <c r="AY54" s="280"/>
      <c r="AZ54" s="280"/>
      <c r="BA54" s="280"/>
      <c r="BB54" s="280">
        <v>1</v>
      </c>
      <c r="BC54" s="280"/>
      <c r="BD54" s="280"/>
      <c r="BE54" s="280"/>
      <c r="BF54" s="280"/>
      <c r="BG54" s="280"/>
      <c r="BH54" s="280"/>
      <c r="BI54" s="280"/>
      <c r="BJ54" s="280"/>
      <c r="BK54" s="280"/>
      <c r="BL54" s="280"/>
      <c r="BM54" s="280"/>
      <c r="BN54" s="280"/>
      <c r="BO54" s="309"/>
      <c r="BP54" s="279"/>
      <c r="BQ54" s="280"/>
      <c r="BR54" s="280"/>
      <c r="BS54" s="280"/>
      <c r="BT54" s="280"/>
      <c r="BU54" s="280"/>
      <c r="BV54" s="280"/>
      <c r="BW54" s="280"/>
      <c r="BX54" s="280"/>
      <c r="BY54" s="280"/>
      <c r="BZ54" s="280"/>
      <c r="CA54" s="280"/>
      <c r="CB54" s="280"/>
      <c r="CC54" s="280"/>
      <c r="CD54" s="280"/>
      <c r="CE54" s="280"/>
      <c r="CF54" s="280"/>
      <c r="CG54" s="309"/>
      <c r="CH54" s="325" t="str">
        <f ca="1">MID(OFFSET($N$19,0,ROUNDDOWN((MATCH(1,N54:CG54)-1)/18,0)*18),1,99)&amp;"-P"&amp;TEXT(SUMPRODUCT(N54:CG54,N$21:CG$21),"00")&amp;" / "&amp;MID(D53,1,11)&amp;"-"&amp;M54</f>
        <v>PD-01-03-P05 / MX-SR-01-09-PWR-02</v>
      </c>
      <c r="CI54" s="326">
        <f t="shared" si="17"/>
        <v>5</v>
      </c>
      <c r="CJ54" s="329">
        <f ca="1">0.45*1/4+0.3+ABS(OFFSET($B$21,MATCH(OFFSET($N$19,0,ROUNDDOWN((MATCH(1,N54:CG54)-1)/18,0)*18),$D$22:$D$75,0),0)-B53)*1.75*25.4/1000+0.3+(12-MOD(SUMPRODUCT(N54:CG54,N$21:CG$21),12))*0.45/12</f>
        <v>1.7751</v>
      </c>
      <c r="CK54" s="329">
        <f ca="1" t="shared" si="18"/>
        <v>5.8238188976378</v>
      </c>
      <c r="CL54" s="342">
        <f ca="1" t="shared" si="19"/>
        <v>2</v>
      </c>
      <c r="CM54" s="342">
        <f ca="1" t="shared" si="20"/>
        <v>6</v>
      </c>
      <c r="CN54" s="342"/>
      <c r="CO54" s="343"/>
      <c r="CP54" s="343"/>
      <c r="CQ54" s="343">
        <v>1</v>
      </c>
      <c r="CR54" s="120"/>
    </row>
    <row r="55" ht="34" customHeight="1" spans="2:96">
      <c r="B55" s="152">
        <f t="shared" si="21"/>
        <v>19</v>
      </c>
      <c r="C55" s="159" t="s">
        <v>188</v>
      </c>
      <c r="D55" s="160"/>
      <c r="E55" s="160"/>
      <c r="F55" s="161"/>
      <c r="G55" s="162"/>
      <c r="H55" s="379"/>
      <c r="I55" s="379"/>
      <c r="J55" s="212"/>
      <c r="K55" s="213"/>
      <c r="L55" s="214"/>
      <c r="M55" s="215"/>
      <c r="N55" s="271"/>
      <c r="O55" s="272"/>
      <c r="P55" s="272"/>
      <c r="Q55" s="272"/>
      <c r="R55" s="272"/>
      <c r="S55" s="272"/>
      <c r="T55" s="272"/>
      <c r="U55" s="272"/>
      <c r="V55" s="272"/>
      <c r="W55" s="272"/>
      <c r="X55" s="272"/>
      <c r="Y55" s="272"/>
      <c r="Z55" s="272"/>
      <c r="AA55" s="272"/>
      <c r="AB55" s="272"/>
      <c r="AC55" s="272"/>
      <c r="AD55" s="272"/>
      <c r="AE55" s="305"/>
      <c r="AF55" s="271"/>
      <c r="AG55" s="272"/>
      <c r="AH55" s="272"/>
      <c r="AI55" s="272"/>
      <c r="AJ55" s="272"/>
      <c r="AK55" s="272"/>
      <c r="AL55" s="272"/>
      <c r="AM55" s="272"/>
      <c r="AN55" s="272"/>
      <c r="AO55" s="272"/>
      <c r="AP55" s="272"/>
      <c r="AQ55" s="272"/>
      <c r="AR55" s="272"/>
      <c r="AS55" s="272"/>
      <c r="AT55" s="272"/>
      <c r="AU55" s="272"/>
      <c r="AV55" s="272"/>
      <c r="AW55" s="305"/>
      <c r="AX55" s="271"/>
      <c r="AY55" s="272"/>
      <c r="AZ55" s="272"/>
      <c r="BA55" s="272"/>
      <c r="BB55" s="272"/>
      <c r="BC55" s="272"/>
      <c r="BD55" s="272"/>
      <c r="BE55" s="272"/>
      <c r="BF55" s="272"/>
      <c r="BG55" s="272"/>
      <c r="BH55" s="272"/>
      <c r="BI55" s="272"/>
      <c r="BJ55" s="272"/>
      <c r="BK55" s="272"/>
      <c r="BL55" s="272"/>
      <c r="BM55" s="272"/>
      <c r="BN55" s="272"/>
      <c r="BO55" s="305"/>
      <c r="BP55" s="271"/>
      <c r="BQ55" s="272"/>
      <c r="BR55" s="272"/>
      <c r="BS55" s="272"/>
      <c r="BT55" s="272"/>
      <c r="BU55" s="272"/>
      <c r="BV55" s="272"/>
      <c r="BW55" s="272"/>
      <c r="BX55" s="272"/>
      <c r="BY55" s="272"/>
      <c r="BZ55" s="272"/>
      <c r="CA55" s="272"/>
      <c r="CB55" s="272"/>
      <c r="CC55" s="272"/>
      <c r="CD55" s="272"/>
      <c r="CE55" s="272"/>
      <c r="CF55" s="272"/>
      <c r="CG55" s="305"/>
      <c r="CH55" s="322"/>
      <c r="CI55" s="323"/>
      <c r="CJ55" s="324"/>
      <c r="CK55" s="324"/>
      <c r="CL55" s="336"/>
      <c r="CM55" s="336"/>
      <c r="CN55" s="336"/>
      <c r="CO55" s="337"/>
      <c r="CP55" s="337"/>
      <c r="CQ55" s="337"/>
      <c r="CR55" s="120"/>
    </row>
    <row r="56" ht="34" customHeight="1" spans="2:96">
      <c r="B56" s="152">
        <f t="shared" si="21"/>
        <v>18</v>
      </c>
      <c r="C56" s="159" t="s">
        <v>188</v>
      </c>
      <c r="D56" s="160"/>
      <c r="E56" s="160"/>
      <c r="F56" s="161"/>
      <c r="G56" s="162"/>
      <c r="H56" s="379"/>
      <c r="I56" s="379"/>
      <c r="J56" s="212"/>
      <c r="K56" s="389"/>
      <c r="L56" s="390"/>
      <c r="M56" s="391"/>
      <c r="N56" s="273"/>
      <c r="O56" s="274"/>
      <c r="P56" s="274"/>
      <c r="Q56" s="274"/>
      <c r="R56" s="274"/>
      <c r="S56" s="274"/>
      <c r="T56" s="274"/>
      <c r="U56" s="274"/>
      <c r="V56" s="274"/>
      <c r="W56" s="274"/>
      <c r="X56" s="274"/>
      <c r="Y56" s="274"/>
      <c r="Z56" s="274"/>
      <c r="AA56" s="274"/>
      <c r="AB56" s="274"/>
      <c r="AC56" s="274"/>
      <c r="AD56" s="274"/>
      <c r="AE56" s="306"/>
      <c r="AF56" s="273"/>
      <c r="AG56" s="274"/>
      <c r="AH56" s="274"/>
      <c r="AI56" s="274"/>
      <c r="AJ56" s="274"/>
      <c r="AK56" s="274"/>
      <c r="AL56" s="274"/>
      <c r="AM56" s="274"/>
      <c r="AN56" s="274"/>
      <c r="AO56" s="274"/>
      <c r="AP56" s="274"/>
      <c r="AQ56" s="274"/>
      <c r="AR56" s="274"/>
      <c r="AS56" s="274"/>
      <c r="AT56" s="274"/>
      <c r="AU56" s="274"/>
      <c r="AV56" s="274"/>
      <c r="AW56" s="306"/>
      <c r="AX56" s="273"/>
      <c r="AY56" s="274"/>
      <c r="AZ56" s="274"/>
      <c r="BA56" s="274"/>
      <c r="BB56" s="274"/>
      <c r="BC56" s="274"/>
      <c r="BD56" s="274"/>
      <c r="BE56" s="274"/>
      <c r="BF56" s="274"/>
      <c r="BG56" s="274"/>
      <c r="BH56" s="274"/>
      <c r="BI56" s="274"/>
      <c r="BJ56" s="274"/>
      <c r="BK56" s="274"/>
      <c r="BL56" s="274"/>
      <c r="BM56" s="274"/>
      <c r="BN56" s="274"/>
      <c r="BO56" s="306"/>
      <c r="BP56" s="273"/>
      <c r="BQ56" s="274"/>
      <c r="BR56" s="274"/>
      <c r="BS56" s="274"/>
      <c r="BT56" s="274"/>
      <c r="BU56" s="274"/>
      <c r="BV56" s="274"/>
      <c r="BW56" s="274"/>
      <c r="BX56" s="274"/>
      <c r="BY56" s="274"/>
      <c r="BZ56" s="274"/>
      <c r="CA56" s="274"/>
      <c r="CB56" s="274"/>
      <c r="CC56" s="274"/>
      <c r="CD56" s="274"/>
      <c r="CE56" s="274"/>
      <c r="CF56" s="274"/>
      <c r="CG56" s="306"/>
      <c r="CH56" s="325"/>
      <c r="CI56" s="326"/>
      <c r="CJ56" s="327"/>
      <c r="CK56" s="327"/>
      <c r="CL56" s="338"/>
      <c r="CM56" s="338"/>
      <c r="CN56" s="338"/>
      <c r="CO56" s="339"/>
      <c r="CP56" s="339"/>
      <c r="CQ56" s="339"/>
      <c r="CR56" s="120"/>
    </row>
    <row r="57" ht="34" customHeight="1" spans="1:96">
      <c r="A57" s="123"/>
      <c r="B57" s="152">
        <f t="shared" si="21"/>
        <v>17</v>
      </c>
      <c r="C57" s="380" t="s">
        <v>189</v>
      </c>
      <c r="D57" s="380" t="s">
        <v>190</v>
      </c>
      <c r="E57" s="165"/>
      <c r="F57" s="378">
        <f>16*G20*9*1+23000*0</f>
        <v>28512</v>
      </c>
      <c r="G57" s="167">
        <f t="shared" ref="G57:G68" si="22">F$57/G$20/J$57*SUM(N57:CG57)</f>
        <v>12</v>
      </c>
      <c r="H57" s="219" t="str">
        <f t="shared" ref="H57:H68" si="23">IF(G57&gt;10,"C20","C14")</f>
        <v>C20</v>
      </c>
      <c r="I57" s="219" t="str">
        <f t="shared" ref="I57:I68" si="24">"C"&amp;(RIGHT(H57,2)-1)</f>
        <v>C19</v>
      </c>
      <c r="J57" s="219">
        <f>SUM(N57:CG71)</f>
        <v>12</v>
      </c>
      <c r="K57" s="392"/>
      <c r="L57" s="221"/>
      <c r="M57" s="393" t="s">
        <v>191</v>
      </c>
      <c r="N57" s="394"/>
      <c r="O57" s="395"/>
      <c r="P57" s="395"/>
      <c r="Q57" s="395"/>
      <c r="R57" s="395"/>
      <c r="S57" s="395"/>
      <c r="T57" s="395">
        <v>1</v>
      </c>
      <c r="U57" s="395"/>
      <c r="V57" s="395"/>
      <c r="W57" s="395"/>
      <c r="X57" s="395"/>
      <c r="Y57" s="395"/>
      <c r="Z57" s="395"/>
      <c r="AA57" s="395"/>
      <c r="AB57" s="395"/>
      <c r="AC57" s="395"/>
      <c r="AD57" s="395"/>
      <c r="AE57" s="402"/>
      <c r="AF57" s="394"/>
      <c r="AG57" s="395"/>
      <c r="AH57" s="395"/>
      <c r="AI57" s="395"/>
      <c r="AJ57" s="395"/>
      <c r="AK57" s="395"/>
      <c r="AL57" s="395"/>
      <c r="AM57" s="395"/>
      <c r="AN57" s="395"/>
      <c r="AO57" s="395"/>
      <c r="AP57" s="395"/>
      <c r="AQ57" s="395"/>
      <c r="AR57" s="395"/>
      <c r="AS57" s="395"/>
      <c r="AT57" s="395"/>
      <c r="AU57" s="395"/>
      <c r="AV57" s="395"/>
      <c r="AW57" s="402"/>
      <c r="AX57" s="394"/>
      <c r="AY57" s="395"/>
      <c r="AZ57" s="395"/>
      <c r="BA57" s="395"/>
      <c r="BB57" s="395"/>
      <c r="BC57" s="395"/>
      <c r="BD57" s="395"/>
      <c r="BE57" s="395"/>
      <c r="BF57" s="395"/>
      <c r="BG57" s="395"/>
      <c r="BH57" s="395"/>
      <c r="BI57" s="395"/>
      <c r="BJ57" s="395"/>
      <c r="BK57" s="395"/>
      <c r="BL57" s="395"/>
      <c r="BM57" s="395"/>
      <c r="BN57" s="395"/>
      <c r="BO57" s="402"/>
      <c r="BP57" s="394"/>
      <c r="BQ57" s="395"/>
      <c r="BR57" s="395"/>
      <c r="BS57" s="395"/>
      <c r="BT57" s="395"/>
      <c r="BU57" s="395"/>
      <c r="BV57" s="395"/>
      <c r="BW57" s="395"/>
      <c r="BX57" s="395"/>
      <c r="BY57" s="395"/>
      <c r="BZ57" s="395"/>
      <c r="CA57" s="395"/>
      <c r="CB57" s="395"/>
      <c r="CC57" s="395"/>
      <c r="CD57" s="395"/>
      <c r="CE57" s="395"/>
      <c r="CF57" s="395"/>
      <c r="CG57" s="402"/>
      <c r="CH57" s="322" t="str">
        <f ca="1" t="shared" ref="CH57:CH68" si="25">MID(OFFSET($N$19,0,ROUNDDOWN((MATCH(1,N57:CG57)-1)/18,0)*18),1,99)&amp;"-P"&amp;TEXT(SUMPRODUCT(N57:CG57,N$21:CG$21),"00")&amp;" / "&amp;MID(D$57,1,11)&amp;"-"&amp;M57</f>
        <v>PD-01-01-P07 / CS2-01-01-PWR-06</v>
      </c>
      <c r="CI57" s="323">
        <f t="shared" ref="CI57:CI68" si="26">SUMPRODUCT(N57:CG57,N$21:CG$21)</f>
        <v>7</v>
      </c>
      <c r="CJ57" s="408">
        <f ca="1">0.45*1/2+0.1+ABS(OFFSET($B$21,MATCH(OFFSET($N$19,0,ROUNDDOWN((MATCH(1,N57:CG57)-1)/18,0)*18),$D$22:$D$75,0),0)-(B57+INT((ROWS($B$57:B57)-1)/6)*6))*1.75*25.4/1000+0.3+(12-MOD(SUMPRODUCT(N57:CG57,N$21:CG$21),12))*0.45/12</f>
        <v>1.8793</v>
      </c>
      <c r="CK57" s="408">
        <f ca="1" t="shared" ref="CK57:CK68" si="27">CJ57/(12*25.4/1000)</f>
        <v>6.16568241469816</v>
      </c>
      <c r="CL57" s="412">
        <f ca="1" t="shared" ref="CL57:CL68" si="28">ROUNDUP(CJ57,0)</f>
        <v>2</v>
      </c>
      <c r="CM57" s="412">
        <f ca="1" t="shared" ref="CM57:CM68" si="29">ROUNDUP(CK57,0)</f>
        <v>7</v>
      </c>
      <c r="CN57" s="412"/>
      <c r="CO57" s="413"/>
      <c r="CP57" s="413"/>
      <c r="CQ57" s="413">
        <v>1</v>
      </c>
      <c r="CR57" s="120"/>
    </row>
    <row r="58" ht="34" customHeight="1" spans="1:96">
      <c r="A58" s="123"/>
      <c r="B58" s="152">
        <f t="shared" si="21"/>
        <v>16</v>
      </c>
      <c r="C58" s="380"/>
      <c r="D58" s="380"/>
      <c r="E58" s="165"/>
      <c r="F58" s="378"/>
      <c r="G58" s="167">
        <f t="shared" si="22"/>
        <v>12</v>
      </c>
      <c r="H58" s="219" t="str">
        <f t="shared" si="23"/>
        <v>C20</v>
      </c>
      <c r="I58" s="219" t="str">
        <f t="shared" si="24"/>
        <v>C19</v>
      </c>
      <c r="J58" s="219"/>
      <c r="K58" s="396"/>
      <c r="L58" s="397"/>
      <c r="M58" s="398" t="s">
        <v>192</v>
      </c>
      <c r="N58" s="399"/>
      <c r="O58" s="65"/>
      <c r="P58" s="65"/>
      <c r="Q58" s="65"/>
      <c r="R58" s="65"/>
      <c r="S58" s="65"/>
      <c r="T58" s="65"/>
      <c r="U58" s="65">
        <v>1</v>
      </c>
      <c r="V58" s="65"/>
      <c r="W58" s="65"/>
      <c r="X58" s="65"/>
      <c r="Y58" s="65"/>
      <c r="Z58" s="65"/>
      <c r="AA58" s="65"/>
      <c r="AB58" s="65"/>
      <c r="AC58" s="65"/>
      <c r="AD58" s="65"/>
      <c r="AE58" s="403"/>
      <c r="AF58" s="399"/>
      <c r="AG58" s="65"/>
      <c r="AH58" s="65"/>
      <c r="AI58" s="65"/>
      <c r="AJ58" s="65"/>
      <c r="AK58" s="65"/>
      <c r="AL58" s="65"/>
      <c r="AM58" s="65"/>
      <c r="AN58" s="65"/>
      <c r="AO58" s="65"/>
      <c r="AP58" s="65"/>
      <c r="AQ58" s="65"/>
      <c r="AR58" s="65"/>
      <c r="AS58" s="65"/>
      <c r="AT58" s="65"/>
      <c r="AU58" s="65"/>
      <c r="AV58" s="65"/>
      <c r="AW58" s="403"/>
      <c r="AX58" s="399"/>
      <c r="AY58" s="65"/>
      <c r="AZ58" s="65"/>
      <c r="BA58" s="65"/>
      <c r="BB58" s="65"/>
      <c r="BC58" s="65"/>
      <c r="BD58" s="65"/>
      <c r="BE58" s="65"/>
      <c r="BF58" s="65"/>
      <c r="BG58" s="65"/>
      <c r="BH58" s="65"/>
      <c r="BI58" s="65"/>
      <c r="BJ58" s="65"/>
      <c r="BK58" s="65"/>
      <c r="BL58" s="65"/>
      <c r="BM58" s="65"/>
      <c r="BN58" s="65"/>
      <c r="BO58" s="403"/>
      <c r="BP58" s="399"/>
      <c r="BQ58" s="65"/>
      <c r="BR58" s="65"/>
      <c r="BS58" s="65"/>
      <c r="BT58" s="65"/>
      <c r="BU58" s="65"/>
      <c r="BV58" s="65"/>
      <c r="BW58" s="65"/>
      <c r="BX58" s="65"/>
      <c r="BY58" s="65"/>
      <c r="BZ58" s="65"/>
      <c r="CA58" s="65"/>
      <c r="CB58" s="65"/>
      <c r="CC58" s="65"/>
      <c r="CD58" s="65"/>
      <c r="CE58" s="65"/>
      <c r="CF58" s="65"/>
      <c r="CG58" s="403"/>
      <c r="CH58" s="409" t="str">
        <f ca="1" t="shared" si="25"/>
        <v>PD-01-01-P08 / CS2-01-01-PWR-04</v>
      </c>
      <c r="CI58" s="410">
        <f t="shared" si="26"/>
        <v>8</v>
      </c>
      <c r="CJ58" s="408">
        <f ca="1">0.45*1/2+0.1+ABS(OFFSET($B$21,MATCH(OFFSET($N$19,0,ROUNDDOWN((MATCH(1,N58:CG58)-1)/18,0)*18),$D$22:$D$75,0),0)-(B58+INT((ROWS($B$57:B58)-1)/6)*6))*1.75*25.4/1000+0.3+(12-MOD(SUMPRODUCT(N58:CG58,N$21:CG$21),12))*0.45/12</f>
        <v>1.88625</v>
      </c>
      <c r="CK58" s="408">
        <f ca="1" t="shared" si="27"/>
        <v>6.1884842519685</v>
      </c>
      <c r="CL58" s="412">
        <f ca="1" t="shared" si="28"/>
        <v>2</v>
      </c>
      <c r="CM58" s="412">
        <f ca="1" t="shared" si="29"/>
        <v>7</v>
      </c>
      <c r="CN58" s="412"/>
      <c r="CO58" s="413"/>
      <c r="CP58" s="413"/>
      <c r="CQ58" s="413">
        <v>1</v>
      </c>
      <c r="CR58" s="120"/>
    </row>
    <row r="59" ht="34" customHeight="1" spans="1:96">
      <c r="A59" s="123"/>
      <c r="B59" s="152">
        <f t="shared" si="21"/>
        <v>15</v>
      </c>
      <c r="C59" s="380"/>
      <c r="D59" s="380"/>
      <c r="E59" s="165"/>
      <c r="F59" s="378"/>
      <c r="G59" s="167">
        <f t="shared" si="22"/>
        <v>12</v>
      </c>
      <c r="H59" s="219" t="str">
        <f t="shared" si="23"/>
        <v>C20</v>
      </c>
      <c r="I59" s="219" t="str">
        <f t="shared" si="24"/>
        <v>C19</v>
      </c>
      <c r="J59" s="219"/>
      <c r="K59" s="396"/>
      <c r="L59" s="397"/>
      <c r="M59" s="398" t="s">
        <v>166</v>
      </c>
      <c r="N59" s="399"/>
      <c r="O59" s="65"/>
      <c r="P59" s="65"/>
      <c r="Q59" s="65"/>
      <c r="R59" s="65"/>
      <c r="S59" s="65"/>
      <c r="T59" s="65"/>
      <c r="U59" s="65"/>
      <c r="V59" s="65">
        <v>1</v>
      </c>
      <c r="W59" s="65"/>
      <c r="X59" s="65"/>
      <c r="Y59" s="65"/>
      <c r="Z59" s="65"/>
      <c r="AA59" s="65"/>
      <c r="AB59" s="65"/>
      <c r="AC59" s="65"/>
      <c r="AD59" s="65"/>
      <c r="AE59" s="403"/>
      <c r="AF59" s="399"/>
      <c r="AG59" s="65"/>
      <c r="AH59" s="65"/>
      <c r="AI59" s="65"/>
      <c r="AJ59" s="65"/>
      <c r="AK59" s="65"/>
      <c r="AL59" s="65"/>
      <c r="AM59" s="65"/>
      <c r="AN59" s="65"/>
      <c r="AO59" s="65"/>
      <c r="AP59" s="65"/>
      <c r="AQ59" s="65"/>
      <c r="AR59" s="65"/>
      <c r="AS59" s="65"/>
      <c r="AT59" s="65"/>
      <c r="AU59" s="65"/>
      <c r="AV59" s="65"/>
      <c r="AW59" s="403"/>
      <c r="AX59" s="399"/>
      <c r="AY59" s="65"/>
      <c r="AZ59" s="65"/>
      <c r="BA59" s="65"/>
      <c r="BB59" s="65"/>
      <c r="BC59" s="65"/>
      <c r="BD59" s="65"/>
      <c r="BE59" s="65"/>
      <c r="BF59" s="65"/>
      <c r="BG59" s="65"/>
      <c r="BH59" s="65"/>
      <c r="BI59" s="65"/>
      <c r="BJ59" s="65"/>
      <c r="BK59" s="65"/>
      <c r="BL59" s="65"/>
      <c r="BM59" s="65"/>
      <c r="BN59" s="65"/>
      <c r="BO59" s="403"/>
      <c r="BP59" s="399"/>
      <c r="BQ59" s="65"/>
      <c r="BR59" s="65"/>
      <c r="BS59" s="65"/>
      <c r="BT59" s="65"/>
      <c r="BU59" s="65"/>
      <c r="BV59" s="65"/>
      <c r="BW59" s="65"/>
      <c r="BX59" s="65"/>
      <c r="BY59" s="65"/>
      <c r="BZ59" s="65"/>
      <c r="CA59" s="65"/>
      <c r="CB59" s="65"/>
      <c r="CC59" s="65"/>
      <c r="CD59" s="65"/>
      <c r="CE59" s="65"/>
      <c r="CF59" s="65"/>
      <c r="CG59" s="403"/>
      <c r="CH59" s="409" t="str">
        <f ca="1" t="shared" si="25"/>
        <v>PD-01-01-P09 / CS2-01-01-PWR-02</v>
      </c>
      <c r="CI59" s="410">
        <f t="shared" si="26"/>
        <v>9</v>
      </c>
      <c r="CJ59" s="408">
        <f ca="1">0.45*1/2+0.1+ABS(OFFSET($B$21,MATCH(OFFSET($N$19,0,ROUNDDOWN((MATCH(1,N59:CG59)-1)/18,0)*18),$D$22:$D$75,0),0)-(B59+INT((ROWS($B$57:B59)-1)/6)*6))*1.75*25.4/1000+0.3+(12-MOD(SUMPRODUCT(N59:CG59,N$21:CG$21),12))*0.45/12</f>
        <v>1.8932</v>
      </c>
      <c r="CK59" s="408">
        <f ca="1" t="shared" si="27"/>
        <v>6.21128608923885</v>
      </c>
      <c r="CL59" s="412">
        <f ca="1" t="shared" si="28"/>
        <v>2</v>
      </c>
      <c r="CM59" s="412">
        <f ca="1" t="shared" si="29"/>
        <v>7</v>
      </c>
      <c r="CN59" s="412"/>
      <c r="CO59" s="413"/>
      <c r="CP59" s="413"/>
      <c r="CQ59" s="413">
        <v>1</v>
      </c>
      <c r="CR59" s="120"/>
    </row>
    <row r="60" ht="34" customHeight="1" spans="1:96">
      <c r="A60" s="123"/>
      <c r="B60" s="152">
        <f t="shared" si="21"/>
        <v>14</v>
      </c>
      <c r="C60" s="380"/>
      <c r="D60" s="380"/>
      <c r="E60" s="165"/>
      <c r="F60" s="378"/>
      <c r="G60" s="167">
        <f t="shared" si="22"/>
        <v>12</v>
      </c>
      <c r="H60" s="219" t="str">
        <f t="shared" si="23"/>
        <v>C20</v>
      </c>
      <c r="I60" s="219" t="str">
        <f t="shared" si="24"/>
        <v>C19</v>
      </c>
      <c r="J60" s="219"/>
      <c r="K60" s="396"/>
      <c r="L60" s="397"/>
      <c r="M60" s="398" t="s">
        <v>193</v>
      </c>
      <c r="N60" s="399"/>
      <c r="O60" s="65"/>
      <c r="P60" s="65"/>
      <c r="Q60" s="65"/>
      <c r="R60" s="65"/>
      <c r="S60" s="65"/>
      <c r="T60" s="65"/>
      <c r="U60" s="65"/>
      <c r="V60" s="65"/>
      <c r="W60" s="65"/>
      <c r="X60" s="65"/>
      <c r="Y60" s="65"/>
      <c r="Z60" s="65"/>
      <c r="AA60" s="65"/>
      <c r="AB60" s="65"/>
      <c r="AC60" s="65"/>
      <c r="AD60" s="65"/>
      <c r="AE60" s="403"/>
      <c r="AF60" s="399"/>
      <c r="AG60" s="65"/>
      <c r="AH60" s="65"/>
      <c r="AI60" s="65"/>
      <c r="AJ60" s="65"/>
      <c r="AK60" s="65"/>
      <c r="AL60" s="65">
        <v>1</v>
      </c>
      <c r="AM60" s="65"/>
      <c r="AN60" s="65"/>
      <c r="AO60" s="65"/>
      <c r="AP60" s="65"/>
      <c r="AQ60" s="65"/>
      <c r="AR60" s="65"/>
      <c r="AS60" s="65"/>
      <c r="AT60" s="65"/>
      <c r="AU60" s="65"/>
      <c r="AV60" s="65"/>
      <c r="AW60" s="403"/>
      <c r="AX60" s="399"/>
      <c r="AY60" s="65"/>
      <c r="AZ60" s="65"/>
      <c r="BA60" s="65"/>
      <c r="BB60" s="65"/>
      <c r="BC60" s="65"/>
      <c r="BD60" s="65"/>
      <c r="BE60" s="65"/>
      <c r="BF60" s="65"/>
      <c r="BG60" s="65"/>
      <c r="BH60" s="65"/>
      <c r="BI60" s="65"/>
      <c r="BJ60" s="65"/>
      <c r="BK60" s="65"/>
      <c r="BL60" s="65"/>
      <c r="BM60" s="65"/>
      <c r="BN60" s="65"/>
      <c r="BO60" s="403"/>
      <c r="BP60" s="399"/>
      <c r="BQ60" s="65"/>
      <c r="BR60" s="65"/>
      <c r="BS60" s="65"/>
      <c r="BT60" s="65"/>
      <c r="BU60" s="65"/>
      <c r="BV60" s="65"/>
      <c r="BW60" s="65"/>
      <c r="BX60" s="65"/>
      <c r="BY60" s="65"/>
      <c r="BZ60" s="65"/>
      <c r="CA60" s="65"/>
      <c r="CB60" s="65"/>
      <c r="CC60" s="65"/>
      <c r="CD60" s="65"/>
      <c r="CE60" s="65"/>
      <c r="CF60" s="65"/>
      <c r="CG60" s="403"/>
      <c r="CH60" s="409" t="str">
        <f ca="1" t="shared" si="25"/>
        <v>PD-01-02-P07 / CS2-01-01-PWR-07</v>
      </c>
      <c r="CI60" s="410">
        <f t="shared" si="26"/>
        <v>7</v>
      </c>
      <c r="CJ60" s="408">
        <f ca="1">0.45*1/2+0.1+ABS(OFFSET($B$21,MATCH(OFFSET($N$19,0,ROUNDDOWN((MATCH(1,N60:CG60)-1)/18,0)*18),$D$22:$D$75,0),0)-(B60+INT((ROWS($B$57:B60)-1)/6)*6))*1.75*25.4/1000+0.3+(12-MOD(SUMPRODUCT(N60:CG60,N$21:CG$21),12))*0.45/12</f>
        <v>1.9682</v>
      </c>
      <c r="CK60" s="408">
        <f ca="1" t="shared" si="27"/>
        <v>6.45734908136483</v>
      </c>
      <c r="CL60" s="412">
        <f ca="1" t="shared" si="28"/>
        <v>2</v>
      </c>
      <c r="CM60" s="412">
        <f ca="1" t="shared" si="29"/>
        <v>7</v>
      </c>
      <c r="CN60" s="412"/>
      <c r="CO60" s="413"/>
      <c r="CP60" s="413"/>
      <c r="CQ60" s="413">
        <v>1</v>
      </c>
      <c r="CR60" s="120"/>
    </row>
    <row r="61" ht="34" customHeight="1" spans="1:96">
      <c r="A61" s="123"/>
      <c r="B61" s="152">
        <f t="shared" si="21"/>
        <v>13</v>
      </c>
      <c r="C61" s="380"/>
      <c r="D61" s="380"/>
      <c r="E61" s="165"/>
      <c r="F61" s="378"/>
      <c r="G61" s="167">
        <f t="shared" si="22"/>
        <v>12</v>
      </c>
      <c r="H61" s="219" t="str">
        <f t="shared" si="23"/>
        <v>C20</v>
      </c>
      <c r="I61" s="219" t="str">
        <f t="shared" si="24"/>
        <v>C19</v>
      </c>
      <c r="J61" s="219"/>
      <c r="K61" s="396"/>
      <c r="L61" s="397"/>
      <c r="M61" s="398" t="s">
        <v>194</v>
      </c>
      <c r="N61" s="399"/>
      <c r="O61" s="65"/>
      <c r="P61" s="65"/>
      <c r="Q61" s="65"/>
      <c r="R61" s="65"/>
      <c r="S61" s="65"/>
      <c r="T61" s="65"/>
      <c r="U61" s="65"/>
      <c r="V61" s="65"/>
      <c r="W61" s="65"/>
      <c r="X61" s="65"/>
      <c r="Y61" s="65"/>
      <c r="Z61" s="65"/>
      <c r="AA61" s="65"/>
      <c r="AB61" s="65"/>
      <c r="AC61" s="65"/>
      <c r="AD61" s="65"/>
      <c r="AE61" s="403"/>
      <c r="AF61" s="399"/>
      <c r="AG61" s="65"/>
      <c r="AH61" s="65"/>
      <c r="AI61" s="65"/>
      <c r="AJ61" s="65"/>
      <c r="AK61" s="65"/>
      <c r="AL61" s="65"/>
      <c r="AM61" s="65">
        <v>1</v>
      </c>
      <c r="AN61" s="65"/>
      <c r="AO61" s="65"/>
      <c r="AP61" s="65"/>
      <c r="AQ61" s="65"/>
      <c r="AR61" s="65"/>
      <c r="AS61" s="65"/>
      <c r="AT61" s="65"/>
      <c r="AU61" s="65"/>
      <c r="AV61" s="65"/>
      <c r="AW61" s="403"/>
      <c r="AX61" s="399"/>
      <c r="AY61" s="65"/>
      <c r="AZ61" s="65"/>
      <c r="BA61" s="65"/>
      <c r="BB61" s="65"/>
      <c r="BC61" s="65"/>
      <c r="BD61" s="65"/>
      <c r="BE61" s="65"/>
      <c r="BF61" s="65"/>
      <c r="BG61" s="65"/>
      <c r="BH61" s="65"/>
      <c r="BI61" s="65"/>
      <c r="BJ61" s="65"/>
      <c r="BK61" s="65"/>
      <c r="BL61" s="65"/>
      <c r="BM61" s="65"/>
      <c r="BN61" s="65"/>
      <c r="BO61" s="403"/>
      <c r="BP61" s="399"/>
      <c r="BQ61" s="65"/>
      <c r="BR61" s="65"/>
      <c r="BS61" s="65"/>
      <c r="BT61" s="65"/>
      <c r="BU61" s="65"/>
      <c r="BV61" s="65"/>
      <c r="BW61" s="65"/>
      <c r="BX61" s="65"/>
      <c r="BY61" s="65"/>
      <c r="BZ61" s="65"/>
      <c r="CA61" s="65"/>
      <c r="CB61" s="65"/>
      <c r="CC61" s="65"/>
      <c r="CD61" s="65"/>
      <c r="CE61" s="65"/>
      <c r="CF61" s="65"/>
      <c r="CG61" s="403"/>
      <c r="CH61" s="409" t="str">
        <f ca="1" t="shared" si="25"/>
        <v>PD-01-02-P08 / CS2-01-01-PWR-05</v>
      </c>
      <c r="CI61" s="410">
        <f t="shared" si="26"/>
        <v>8</v>
      </c>
      <c r="CJ61" s="408">
        <f ca="1">0.45*1/2+0.1+ABS(OFFSET($B$21,MATCH(OFFSET($N$19,0,ROUNDDOWN((MATCH(1,N61:CG61)-1)/18,0)*18),$D$22:$D$75,0),0)-(B61+INT((ROWS($B$57:B61)-1)/6)*6))*1.75*25.4/1000+0.3+(12-MOD(SUMPRODUCT(N61:CG61,N$21:CG$21),12))*0.45/12</f>
        <v>1.97515</v>
      </c>
      <c r="CK61" s="408">
        <f ca="1" t="shared" si="27"/>
        <v>6.48015091863517</v>
      </c>
      <c r="CL61" s="412">
        <f ca="1" t="shared" si="28"/>
        <v>2</v>
      </c>
      <c r="CM61" s="412">
        <f ca="1" t="shared" si="29"/>
        <v>7</v>
      </c>
      <c r="CN61" s="412"/>
      <c r="CO61" s="413"/>
      <c r="CP61" s="413"/>
      <c r="CQ61" s="413">
        <v>1</v>
      </c>
      <c r="CR61" s="120"/>
    </row>
    <row r="62" ht="34" customHeight="1" spans="1:96">
      <c r="A62" s="123"/>
      <c r="B62" s="152">
        <f t="shared" si="21"/>
        <v>12</v>
      </c>
      <c r="C62" s="380"/>
      <c r="D62" s="380"/>
      <c r="E62" s="165"/>
      <c r="F62" s="378"/>
      <c r="G62" s="167">
        <f t="shared" si="22"/>
        <v>12</v>
      </c>
      <c r="H62" s="219" t="str">
        <f t="shared" si="23"/>
        <v>C20</v>
      </c>
      <c r="I62" s="219" t="str">
        <f t="shared" si="24"/>
        <v>C19</v>
      </c>
      <c r="J62" s="219"/>
      <c r="K62" s="396"/>
      <c r="L62" s="397"/>
      <c r="M62" s="398" t="s">
        <v>195</v>
      </c>
      <c r="N62" s="399"/>
      <c r="O62" s="65"/>
      <c r="P62" s="65"/>
      <c r="Q62" s="65"/>
      <c r="R62" s="65"/>
      <c r="S62" s="65"/>
      <c r="T62" s="65"/>
      <c r="U62" s="65"/>
      <c r="V62" s="65"/>
      <c r="W62" s="65"/>
      <c r="X62" s="65"/>
      <c r="Y62" s="65"/>
      <c r="Z62" s="65"/>
      <c r="AA62" s="65"/>
      <c r="AB62" s="65"/>
      <c r="AC62" s="65"/>
      <c r="AD62" s="65"/>
      <c r="AE62" s="403"/>
      <c r="AF62" s="399"/>
      <c r="AG62" s="65"/>
      <c r="AH62" s="65"/>
      <c r="AI62" s="65"/>
      <c r="AJ62" s="65"/>
      <c r="AK62" s="65"/>
      <c r="AL62" s="65"/>
      <c r="AM62" s="65"/>
      <c r="AN62" s="65">
        <v>1</v>
      </c>
      <c r="AO62" s="65"/>
      <c r="AP62" s="65"/>
      <c r="AQ62" s="65"/>
      <c r="AR62" s="65"/>
      <c r="AS62" s="65"/>
      <c r="AT62" s="65"/>
      <c r="AU62" s="65"/>
      <c r="AV62" s="65"/>
      <c r="AW62" s="403"/>
      <c r="AX62" s="399"/>
      <c r="AY62" s="65"/>
      <c r="AZ62" s="65"/>
      <c r="BA62" s="65"/>
      <c r="BB62" s="65"/>
      <c r="BC62" s="65"/>
      <c r="BD62" s="65"/>
      <c r="BE62" s="65"/>
      <c r="BF62" s="65"/>
      <c r="BG62" s="65"/>
      <c r="BH62" s="65"/>
      <c r="BI62" s="65"/>
      <c r="BJ62" s="65"/>
      <c r="BK62" s="65"/>
      <c r="BL62" s="65"/>
      <c r="BM62" s="65"/>
      <c r="BN62" s="65"/>
      <c r="BO62" s="403"/>
      <c r="BP62" s="399"/>
      <c r="BQ62" s="65"/>
      <c r="BR62" s="65"/>
      <c r="BS62" s="65"/>
      <c r="BT62" s="65"/>
      <c r="BU62" s="65"/>
      <c r="BV62" s="65"/>
      <c r="BW62" s="65"/>
      <c r="BX62" s="65"/>
      <c r="BY62" s="65"/>
      <c r="BZ62" s="65"/>
      <c r="CA62" s="65"/>
      <c r="CB62" s="65"/>
      <c r="CC62" s="65"/>
      <c r="CD62" s="65"/>
      <c r="CE62" s="65"/>
      <c r="CF62" s="65"/>
      <c r="CG62" s="403"/>
      <c r="CH62" s="409" t="str">
        <f ca="1" t="shared" si="25"/>
        <v>PD-01-02-P09 / CS2-01-01-PWR-11</v>
      </c>
      <c r="CI62" s="410">
        <f t="shared" si="26"/>
        <v>9</v>
      </c>
      <c r="CJ62" s="408">
        <f ca="1">0.45*1/2+0.1+ABS(OFFSET($B$21,MATCH(OFFSET($N$19,0,ROUNDDOWN((MATCH(1,N62:CG62)-1)/18,0)*18),$D$22:$D$75,0),0)-(B62+INT((ROWS($B$57:B62)-1)/6)*6))*1.75*25.4/1000+0.3+(12-MOD(SUMPRODUCT(N62:CG62,N$21:CG$21),12))*0.45/12</f>
        <v>1.9821</v>
      </c>
      <c r="CK62" s="408">
        <f ca="1" t="shared" si="27"/>
        <v>6.50295275590551</v>
      </c>
      <c r="CL62" s="412">
        <f ca="1" t="shared" si="28"/>
        <v>2</v>
      </c>
      <c r="CM62" s="412">
        <f ca="1" t="shared" si="29"/>
        <v>7</v>
      </c>
      <c r="CN62" s="412"/>
      <c r="CO62" s="413"/>
      <c r="CP62" s="413"/>
      <c r="CQ62" s="413">
        <v>1</v>
      </c>
      <c r="CR62" s="120"/>
    </row>
    <row r="63" ht="34" customHeight="1" spans="1:96">
      <c r="A63" s="123"/>
      <c r="B63" s="152">
        <f t="shared" si="21"/>
        <v>11</v>
      </c>
      <c r="C63" s="380"/>
      <c r="D63" s="380"/>
      <c r="E63" s="165"/>
      <c r="F63" s="378"/>
      <c r="G63" s="167">
        <f t="shared" si="22"/>
        <v>12</v>
      </c>
      <c r="H63" s="219" t="str">
        <f t="shared" si="23"/>
        <v>C20</v>
      </c>
      <c r="I63" s="219" t="str">
        <f t="shared" si="24"/>
        <v>C19</v>
      </c>
      <c r="J63" s="219"/>
      <c r="K63" s="396"/>
      <c r="L63" s="400"/>
      <c r="M63" s="398" t="s">
        <v>196</v>
      </c>
      <c r="N63" s="399"/>
      <c r="O63" s="65"/>
      <c r="P63" s="65"/>
      <c r="Q63" s="65"/>
      <c r="R63" s="65"/>
      <c r="S63" s="65"/>
      <c r="T63" s="65"/>
      <c r="U63" s="65"/>
      <c r="V63" s="65"/>
      <c r="W63" s="65"/>
      <c r="X63" s="65"/>
      <c r="Y63" s="65"/>
      <c r="Z63" s="65"/>
      <c r="AA63" s="65"/>
      <c r="AB63" s="65"/>
      <c r="AC63" s="65"/>
      <c r="AD63" s="65"/>
      <c r="AE63" s="403"/>
      <c r="AF63" s="399"/>
      <c r="AG63" s="65"/>
      <c r="AH63" s="65"/>
      <c r="AI63" s="65"/>
      <c r="AJ63" s="65"/>
      <c r="AK63" s="65"/>
      <c r="AL63" s="65"/>
      <c r="AM63" s="65"/>
      <c r="AN63" s="65"/>
      <c r="AO63" s="65"/>
      <c r="AP63" s="65"/>
      <c r="AQ63" s="65"/>
      <c r="AR63" s="65"/>
      <c r="AS63" s="65"/>
      <c r="AT63" s="65"/>
      <c r="AU63" s="65"/>
      <c r="AV63" s="65"/>
      <c r="AW63" s="403"/>
      <c r="AX63" s="399"/>
      <c r="AY63" s="65"/>
      <c r="AZ63" s="65"/>
      <c r="BA63" s="65"/>
      <c r="BB63" s="65"/>
      <c r="BC63" s="65"/>
      <c r="BD63" s="65">
        <v>1</v>
      </c>
      <c r="BE63" s="65"/>
      <c r="BF63" s="65"/>
      <c r="BG63" s="65"/>
      <c r="BH63" s="65"/>
      <c r="BI63" s="65"/>
      <c r="BJ63" s="65"/>
      <c r="BK63" s="65"/>
      <c r="BL63" s="65"/>
      <c r="BM63" s="65"/>
      <c r="BN63" s="65"/>
      <c r="BO63" s="403"/>
      <c r="BP63" s="399"/>
      <c r="BQ63" s="65"/>
      <c r="BR63" s="65"/>
      <c r="BS63" s="65"/>
      <c r="BT63" s="65"/>
      <c r="BU63" s="65"/>
      <c r="BV63" s="65"/>
      <c r="BW63" s="65"/>
      <c r="BX63" s="65"/>
      <c r="BY63" s="65"/>
      <c r="BZ63" s="65"/>
      <c r="CA63" s="65"/>
      <c r="CB63" s="65"/>
      <c r="CC63" s="65"/>
      <c r="CD63" s="65"/>
      <c r="CE63" s="65"/>
      <c r="CF63" s="65"/>
      <c r="CG63" s="403"/>
      <c r="CH63" s="409" t="str">
        <f ca="1" t="shared" si="25"/>
        <v>PD-01-03-P07 / CS2-01-01-PWR-00</v>
      </c>
      <c r="CI63" s="410">
        <f t="shared" si="26"/>
        <v>7</v>
      </c>
      <c r="CJ63" s="408">
        <f ca="1">0.45*1/2+0.1+ABS(OFFSET($B$21,MATCH(OFFSET($N$19,0,ROUNDDOWN((MATCH(1,N63:CG63)-1)/18,0)*18),$D$22:$D$75,0),0)-(B63+INT((ROWS($B$57:B63)-1)/6)*6))*1.75*25.4/1000+0.3+(12-MOD(SUMPRODUCT(N63:CG63,N$21:CG$21),12))*0.45/12</f>
        <v>1.7904</v>
      </c>
      <c r="CK63" s="408">
        <f ca="1" t="shared" si="27"/>
        <v>5.8740157480315</v>
      </c>
      <c r="CL63" s="412">
        <f ca="1" t="shared" si="28"/>
        <v>2</v>
      </c>
      <c r="CM63" s="412">
        <f ca="1" t="shared" si="29"/>
        <v>6</v>
      </c>
      <c r="CN63" s="412"/>
      <c r="CO63" s="413"/>
      <c r="CP63" s="413"/>
      <c r="CQ63" s="413">
        <v>1</v>
      </c>
      <c r="CR63" s="120"/>
    </row>
    <row r="64" ht="34" customHeight="1" spans="1:96">
      <c r="A64" s="123"/>
      <c r="B64" s="152">
        <f t="shared" si="21"/>
        <v>10</v>
      </c>
      <c r="C64" s="380"/>
      <c r="D64" s="380"/>
      <c r="E64" s="165"/>
      <c r="F64" s="378"/>
      <c r="G64" s="167">
        <f t="shared" si="22"/>
        <v>12</v>
      </c>
      <c r="H64" s="219" t="str">
        <f t="shared" si="23"/>
        <v>C20</v>
      </c>
      <c r="I64" s="219" t="str">
        <f t="shared" si="24"/>
        <v>C19</v>
      </c>
      <c r="J64" s="219"/>
      <c r="K64" s="396"/>
      <c r="L64" s="397"/>
      <c r="M64" s="398" t="s">
        <v>197</v>
      </c>
      <c r="N64" s="399"/>
      <c r="O64" s="65"/>
      <c r="P64" s="65"/>
      <c r="Q64" s="65"/>
      <c r="R64" s="65"/>
      <c r="S64" s="65"/>
      <c r="T64" s="65"/>
      <c r="U64" s="65"/>
      <c r="V64" s="65"/>
      <c r="W64" s="65"/>
      <c r="X64" s="65"/>
      <c r="Y64" s="65"/>
      <c r="Z64" s="65"/>
      <c r="AA64" s="65"/>
      <c r="AB64" s="65"/>
      <c r="AC64" s="65"/>
      <c r="AD64" s="65"/>
      <c r="AE64" s="403"/>
      <c r="AF64" s="399"/>
      <c r="AG64" s="65"/>
      <c r="AH64" s="65"/>
      <c r="AI64" s="65"/>
      <c r="AJ64" s="65"/>
      <c r="AK64" s="65"/>
      <c r="AL64" s="65"/>
      <c r="AM64" s="65"/>
      <c r="AN64" s="65"/>
      <c r="AO64" s="65"/>
      <c r="AP64" s="65"/>
      <c r="AQ64" s="65"/>
      <c r="AR64" s="65"/>
      <c r="AS64" s="65"/>
      <c r="AT64" s="65"/>
      <c r="AU64" s="65"/>
      <c r="AV64" s="65"/>
      <c r="AW64" s="403"/>
      <c r="AX64" s="399"/>
      <c r="AY64" s="65"/>
      <c r="AZ64" s="65"/>
      <c r="BA64" s="65"/>
      <c r="BB64" s="65"/>
      <c r="BC64" s="65"/>
      <c r="BD64" s="65"/>
      <c r="BE64" s="65">
        <v>1</v>
      </c>
      <c r="BF64" s="65"/>
      <c r="BG64" s="65"/>
      <c r="BH64" s="65"/>
      <c r="BI64" s="65"/>
      <c r="BJ64" s="65"/>
      <c r="BK64" s="65"/>
      <c r="BL64" s="65"/>
      <c r="BM64" s="65"/>
      <c r="BN64" s="65"/>
      <c r="BO64" s="403"/>
      <c r="BP64" s="399"/>
      <c r="BQ64" s="65"/>
      <c r="BR64" s="65"/>
      <c r="BS64" s="65"/>
      <c r="BT64" s="65"/>
      <c r="BU64" s="65"/>
      <c r="BV64" s="65"/>
      <c r="BW64" s="65"/>
      <c r="BX64" s="65"/>
      <c r="BY64" s="65"/>
      <c r="BZ64" s="65"/>
      <c r="CA64" s="65"/>
      <c r="CB64" s="65"/>
      <c r="CC64" s="65"/>
      <c r="CD64" s="65"/>
      <c r="CE64" s="65"/>
      <c r="CF64" s="65"/>
      <c r="CG64" s="403"/>
      <c r="CH64" s="409" t="str">
        <f ca="1" t="shared" si="25"/>
        <v>PD-01-03-P08 / CS2-01-01-PWR-03</v>
      </c>
      <c r="CI64" s="410">
        <f t="shared" si="26"/>
        <v>8</v>
      </c>
      <c r="CJ64" s="408">
        <f ca="1">0.45*1/2+0.1+ABS(OFFSET($B$21,MATCH(OFFSET($N$19,0,ROUNDDOWN((MATCH(1,N64:CG64)-1)/18,0)*18),$D$22:$D$75,0),0)-(B64+INT((ROWS($B$57:B64)-1)/6)*6))*1.75*25.4/1000+0.3+(12-MOD(SUMPRODUCT(N64:CG64,N$21:CG$21),12))*0.45/12</f>
        <v>1.79735</v>
      </c>
      <c r="CK64" s="408">
        <f ca="1" t="shared" si="27"/>
        <v>5.89681758530184</v>
      </c>
      <c r="CL64" s="412">
        <f ca="1" t="shared" si="28"/>
        <v>2</v>
      </c>
      <c r="CM64" s="412">
        <f ca="1" t="shared" si="29"/>
        <v>6</v>
      </c>
      <c r="CN64" s="412"/>
      <c r="CO64" s="413"/>
      <c r="CP64" s="413"/>
      <c r="CQ64" s="413">
        <v>1</v>
      </c>
      <c r="CR64" s="120"/>
    </row>
    <row r="65" ht="34" customHeight="1" spans="1:96">
      <c r="A65" s="123"/>
      <c r="B65" s="152">
        <f t="shared" si="21"/>
        <v>9</v>
      </c>
      <c r="C65" s="380"/>
      <c r="D65" s="380"/>
      <c r="E65" s="165"/>
      <c r="F65" s="378"/>
      <c r="G65" s="167">
        <f t="shared" si="22"/>
        <v>12</v>
      </c>
      <c r="H65" s="219" t="str">
        <f t="shared" si="23"/>
        <v>C20</v>
      </c>
      <c r="I65" s="219" t="str">
        <f t="shared" si="24"/>
        <v>C19</v>
      </c>
      <c r="J65" s="219"/>
      <c r="K65" s="396"/>
      <c r="L65" s="397"/>
      <c r="M65" s="398" t="s">
        <v>165</v>
      </c>
      <c r="N65" s="399"/>
      <c r="O65" s="65"/>
      <c r="P65" s="65"/>
      <c r="Q65" s="65"/>
      <c r="R65" s="65"/>
      <c r="S65" s="65"/>
      <c r="T65" s="65"/>
      <c r="U65" s="65"/>
      <c r="V65" s="65"/>
      <c r="W65" s="65"/>
      <c r="X65" s="65"/>
      <c r="Y65" s="65"/>
      <c r="Z65" s="65"/>
      <c r="AA65" s="65"/>
      <c r="AB65" s="65"/>
      <c r="AC65" s="65"/>
      <c r="AD65" s="65"/>
      <c r="AE65" s="403"/>
      <c r="AF65" s="399"/>
      <c r="AG65" s="65"/>
      <c r="AH65" s="65"/>
      <c r="AI65" s="65"/>
      <c r="AJ65" s="65"/>
      <c r="AK65" s="65"/>
      <c r="AL65" s="65"/>
      <c r="AM65" s="65"/>
      <c r="AN65" s="65"/>
      <c r="AO65" s="65"/>
      <c r="AP65" s="65"/>
      <c r="AQ65" s="65"/>
      <c r="AR65" s="65"/>
      <c r="AS65" s="65"/>
      <c r="AT65" s="65"/>
      <c r="AU65" s="65"/>
      <c r="AV65" s="65"/>
      <c r="AW65" s="403"/>
      <c r="AX65" s="399"/>
      <c r="AY65" s="65"/>
      <c r="AZ65" s="65"/>
      <c r="BA65" s="65"/>
      <c r="BB65" s="65"/>
      <c r="BC65" s="65"/>
      <c r="BD65" s="65"/>
      <c r="BE65" s="65"/>
      <c r="BF65" s="65">
        <v>1</v>
      </c>
      <c r="BG65" s="65"/>
      <c r="BH65" s="65"/>
      <c r="BI65" s="65"/>
      <c r="BJ65" s="65"/>
      <c r="BK65" s="65"/>
      <c r="BL65" s="65"/>
      <c r="BM65" s="65"/>
      <c r="BN65" s="65"/>
      <c r="BO65" s="403"/>
      <c r="BP65" s="399"/>
      <c r="BQ65" s="65"/>
      <c r="BR65" s="65"/>
      <c r="BS65" s="65"/>
      <c r="BT65" s="65"/>
      <c r="BU65" s="65"/>
      <c r="BV65" s="65"/>
      <c r="BW65" s="65"/>
      <c r="BX65" s="65"/>
      <c r="BY65" s="65"/>
      <c r="BZ65" s="65"/>
      <c r="CA65" s="65"/>
      <c r="CB65" s="65"/>
      <c r="CC65" s="65"/>
      <c r="CD65" s="65"/>
      <c r="CE65" s="65"/>
      <c r="CF65" s="65"/>
      <c r="CG65" s="403"/>
      <c r="CH65" s="409" t="str">
        <f ca="1" t="shared" si="25"/>
        <v>PD-01-03-P09 / CS2-01-01-PWR-01</v>
      </c>
      <c r="CI65" s="410">
        <f t="shared" si="26"/>
        <v>9</v>
      </c>
      <c r="CJ65" s="408">
        <f ca="1">0.45*1/2+0.1+ABS(OFFSET($B$21,MATCH(OFFSET($N$19,0,ROUNDDOWN((MATCH(1,N65:CG65)-1)/18,0)*18),$D$22:$D$75,0),0)-(B65+INT((ROWS($B$57:B65)-1)/6)*6))*1.75*25.4/1000+0.3+(12-MOD(SUMPRODUCT(N65:CG65,N$21:CG$21),12))*0.45/12</f>
        <v>1.8043</v>
      </c>
      <c r="CK65" s="408">
        <f ca="1" t="shared" si="27"/>
        <v>5.91961942257218</v>
      </c>
      <c r="CL65" s="412">
        <f ca="1" t="shared" si="28"/>
        <v>2</v>
      </c>
      <c r="CM65" s="412">
        <f ca="1" t="shared" si="29"/>
        <v>6</v>
      </c>
      <c r="CN65" s="412"/>
      <c r="CO65" s="413"/>
      <c r="CP65" s="413"/>
      <c r="CQ65" s="413">
        <v>1</v>
      </c>
      <c r="CR65" s="120"/>
    </row>
    <row r="66" ht="34" customHeight="1" spans="1:96">
      <c r="A66" s="123"/>
      <c r="B66" s="152">
        <f t="shared" si="21"/>
        <v>8</v>
      </c>
      <c r="C66" s="380"/>
      <c r="D66" s="380"/>
      <c r="E66" s="165"/>
      <c r="F66" s="378"/>
      <c r="G66" s="167">
        <f t="shared" si="22"/>
        <v>12</v>
      </c>
      <c r="H66" s="219" t="str">
        <f t="shared" si="23"/>
        <v>C20</v>
      </c>
      <c r="I66" s="219" t="str">
        <f t="shared" si="24"/>
        <v>C19</v>
      </c>
      <c r="J66" s="219"/>
      <c r="K66" s="396"/>
      <c r="L66" s="397"/>
      <c r="M66" s="398" t="s">
        <v>198</v>
      </c>
      <c r="N66" s="399"/>
      <c r="O66" s="65"/>
      <c r="P66" s="65"/>
      <c r="Q66" s="65"/>
      <c r="R66" s="65"/>
      <c r="S66" s="65"/>
      <c r="T66" s="65"/>
      <c r="U66" s="65"/>
      <c r="V66" s="65"/>
      <c r="W66" s="65"/>
      <c r="X66" s="65"/>
      <c r="Y66" s="65"/>
      <c r="Z66" s="65"/>
      <c r="AA66" s="65"/>
      <c r="AB66" s="65"/>
      <c r="AC66" s="65"/>
      <c r="AD66" s="65"/>
      <c r="AE66" s="403"/>
      <c r="AF66" s="399"/>
      <c r="AG66" s="65"/>
      <c r="AH66" s="65"/>
      <c r="AI66" s="65"/>
      <c r="AJ66" s="65"/>
      <c r="AK66" s="65"/>
      <c r="AL66" s="65"/>
      <c r="AM66" s="65"/>
      <c r="AN66" s="65"/>
      <c r="AO66" s="65"/>
      <c r="AP66" s="65"/>
      <c r="AQ66" s="65"/>
      <c r="AR66" s="65"/>
      <c r="AS66" s="65"/>
      <c r="AT66" s="65"/>
      <c r="AU66" s="65"/>
      <c r="AV66" s="65"/>
      <c r="AW66" s="403"/>
      <c r="AX66" s="399"/>
      <c r="AY66" s="65"/>
      <c r="AZ66" s="65"/>
      <c r="BA66" s="65"/>
      <c r="BB66" s="65"/>
      <c r="BC66" s="65"/>
      <c r="BD66" s="65"/>
      <c r="BE66" s="65"/>
      <c r="BF66" s="65"/>
      <c r="BG66" s="65"/>
      <c r="BH66" s="65"/>
      <c r="BI66" s="65"/>
      <c r="BJ66" s="65"/>
      <c r="BK66" s="65"/>
      <c r="BL66" s="65"/>
      <c r="BM66" s="65"/>
      <c r="BN66" s="65"/>
      <c r="BO66" s="403"/>
      <c r="BP66" s="399"/>
      <c r="BQ66" s="65"/>
      <c r="BR66" s="65"/>
      <c r="BS66" s="65"/>
      <c r="BT66" s="65"/>
      <c r="BU66" s="65"/>
      <c r="BV66" s="65">
        <v>1</v>
      </c>
      <c r="BW66" s="65"/>
      <c r="BX66" s="65"/>
      <c r="BY66" s="65"/>
      <c r="BZ66" s="65"/>
      <c r="CA66" s="65"/>
      <c r="CB66" s="65"/>
      <c r="CC66" s="65"/>
      <c r="CD66" s="65"/>
      <c r="CE66" s="65"/>
      <c r="CF66" s="65"/>
      <c r="CG66" s="403"/>
      <c r="CH66" s="409" t="str">
        <f ca="1" t="shared" si="25"/>
        <v>PD-01-04-P07 / CS2-01-01-PWR-09</v>
      </c>
      <c r="CI66" s="410">
        <f t="shared" si="26"/>
        <v>7</v>
      </c>
      <c r="CJ66" s="408">
        <f ca="1">0.45*1/2+0.1+ABS(OFFSET($B$21,MATCH(OFFSET($N$19,0,ROUNDDOWN((MATCH(1,N66:CG66)-1)/18,0)*18),$D$22:$D$75,0),0)-(B66+INT((ROWS($B$57:B66)-1)/6)*6))*1.75*25.4/1000+0.3+(12-MOD(SUMPRODUCT(N66:CG66,N$21:CG$21),12))*0.45/12</f>
        <v>1.8793</v>
      </c>
      <c r="CK66" s="408">
        <f ca="1" t="shared" si="27"/>
        <v>6.16568241469816</v>
      </c>
      <c r="CL66" s="412">
        <f ca="1" t="shared" si="28"/>
        <v>2</v>
      </c>
      <c r="CM66" s="412">
        <f ca="1" t="shared" si="29"/>
        <v>7</v>
      </c>
      <c r="CN66" s="412"/>
      <c r="CO66" s="413"/>
      <c r="CP66" s="413"/>
      <c r="CQ66" s="413">
        <v>1</v>
      </c>
      <c r="CR66" s="120"/>
    </row>
    <row r="67" ht="34" customHeight="1" spans="1:96">
      <c r="A67" s="123"/>
      <c r="B67" s="152">
        <f t="shared" si="21"/>
        <v>7</v>
      </c>
      <c r="C67" s="380"/>
      <c r="D67" s="380"/>
      <c r="E67" s="165"/>
      <c r="F67" s="378"/>
      <c r="G67" s="167">
        <f t="shared" si="22"/>
        <v>12</v>
      </c>
      <c r="H67" s="219" t="str">
        <f t="shared" si="23"/>
        <v>C20</v>
      </c>
      <c r="I67" s="219" t="str">
        <f t="shared" si="24"/>
        <v>C19</v>
      </c>
      <c r="J67" s="219"/>
      <c r="K67" s="396"/>
      <c r="L67" s="397"/>
      <c r="M67" s="398" t="s">
        <v>199</v>
      </c>
      <c r="N67" s="399"/>
      <c r="O67" s="65"/>
      <c r="P67" s="65"/>
      <c r="Q67" s="65"/>
      <c r="R67" s="65"/>
      <c r="S67" s="65"/>
      <c r="T67" s="65"/>
      <c r="U67" s="65"/>
      <c r="V67" s="65"/>
      <c r="W67" s="65"/>
      <c r="X67" s="65"/>
      <c r="Y67" s="65"/>
      <c r="Z67" s="65"/>
      <c r="AA67" s="65"/>
      <c r="AB67" s="65"/>
      <c r="AC67" s="65"/>
      <c r="AD67" s="65"/>
      <c r="AE67" s="403"/>
      <c r="AF67" s="399"/>
      <c r="AG67" s="65"/>
      <c r="AH67" s="65"/>
      <c r="AI67" s="65"/>
      <c r="AJ67" s="65"/>
      <c r="AK67" s="65"/>
      <c r="AL67" s="65"/>
      <c r="AM67" s="65"/>
      <c r="AN67" s="65"/>
      <c r="AO67" s="65"/>
      <c r="AP67" s="65"/>
      <c r="AQ67" s="65"/>
      <c r="AR67" s="65"/>
      <c r="AS67" s="65"/>
      <c r="AT67" s="65"/>
      <c r="AU67" s="65"/>
      <c r="AV67" s="65"/>
      <c r="AW67" s="403"/>
      <c r="AX67" s="399"/>
      <c r="AY67" s="65"/>
      <c r="AZ67" s="65"/>
      <c r="BA67" s="65"/>
      <c r="BB67" s="65"/>
      <c r="BC67" s="65"/>
      <c r="BD67" s="65"/>
      <c r="BE67" s="65"/>
      <c r="BF67" s="65"/>
      <c r="BG67" s="65"/>
      <c r="BH67" s="65"/>
      <c r="BI67" s="65"/>
      <c r="BJ67" s="65"/>
      <c r="BK67" s="65"/>
      <c r="BL67" s="65"/>
      <c r="BM67" s="65"/>
      <c r="BN67" s="65"/>
      <c r="BO67" s="403"/>
      <c r="BP67" s="399"/>
      <c r="BQ67" s="65"/>
      <c r="BR67" s="65"/>
      <c r="BS67" s="65"/>
      <c r="BT67" s="65"/>
      <c r="BU67" s="65"/>
      <c r="BV67" s="65"/>
      <c r="BW67" s="65">
        <v>1</v>
      </c>
      <c r="BX67" s="65"/>
      <c r="BY67" s="65"/>
      <c r="BZ67" s="65"/>
      <c r="CA67" s="65"/>
      <c r="CB67" s="65"/>
      <c r="CC67" s="65"/>
      <c r="CD67" s="65"/>
      <c r="CE67" s="65"/>
      <c r="CF67" s="65"/>
      <c r="CG67" s="403"/>
      <c r="CH67" s="409" t="str">
        <f ca="1" t="shared" si="25"/>
        <v>PD-01-04-P08 / CS2-01-01-PWR-10</v>
      </c>
      <c r="CI67" s="410">
        <f t="shared" si="26"/>
        <v>8</v>
      </c>
      <c r="CJ67" s="408">
        <f ca="1">0.45*1/2+0.1+ABS(OFFSET($B$21,MATCH(OFFSET($N$19,0,ROUNDDOWN((MATCH(1,N67:CG67)-1)/18,0)*18),$D$22:$D$75,0),0)-(B67+INT((ROWS($B$57:B67)-1)/6)*6))*1.75*25.4/1000+0.3+(12-MOD(SUMPRODUCT(N67:CG67,N$21:CG$21),12))*0.45/12</f>
        <v>1.88625</v>
      </c>
      <c r="CK67" s="408">
        <f ca="1" t="shared" si="27"/>
        <v>6.1884842519685</v>
      </c>
      <c r="CL67" s="412">
        <f ca="1" t="shared" si="28"/>
        <v>2</v>
      </c>
      <c r="CM67" s="412">
        <f ca="1" t="shared" si="29"/>
        <v>7</v>
      </c>
      <c r="CN67" s="412"/>
      <c r="CO67" s="413"/>
      <c r="CP67" s="413"/>
      <c r="CQ67" s="413">
        <v>1</v>
      </c>
      <c r="CR67" s="120"/>
    </row>
    <row r="68" ht="34" customHeight="1" spans="1:96">
      <c r="A68" s="123"/>
      <c r="B68" s="152">
        <f t="shared" si="21"/>
        <v>6</v>
      </c>
      <c r="C68" s="380"/>
      <c r="D68" s="380"/>
      <c r="E68" s="165"/>
      <c r="F68" s="378"/>
      <c r="G68" s="167">
        <f t="shared" si="22"/>
        <v>12</v>
      </c>
      <c r="H68" s="219" t="str">
        <f t="shared" si="23"/>
        <v>C20</v>
      </c>
      <c r="I68" s="219" t="str">
        <f t="shared" si="24"/>
        <v>C19</v>
      </c>
      <c r="J68" s="219"/>
      <c r="K68" s="396"/>
      <c r="L68" s="397"/>
      <c r="M68" s="398" t="s">
        <v>200</v>
      </c>
      <c r="N68" s="399"/>
      <c r="O68" s="65"/>
      <c r="P68" s="65"/>
      <c r="Q68" s="65"/>
      <c r="R68" s="65"/>
      <c r="S68" s="65"/>
      <c r="T68" s="65"/>
      <c r="U68" s="65"/>
      <c r="V68" s="65"/>
      <c r="W68" s="65"/>
      <c r="X68" s="65"/>
      <c r="Y68" s="65"/>
      <c r="Z68" s="65"/>
      <c r="AA68" s="65"/>
      <c r="AB68" s="65"/>
      <c r="AC68" s="65"/>
      <c r="AD68" s="65"/>
      <c r="AE68" s="403"/>
      <c r="AF68" s="399"/>
      <c r="AG68" s="65"/>
      <c r="AH68" s="65"/>
      <c r="AI68" s="65"/>
      <c r="AJ68" s="65"/>
      <c r="AK68" s="65"/>
      <c r="AL68" s="65"/>
      <c r="AM68" s="65"/>
      <c r="AN68" s="65"/>
      <c r="AO68" s="65"/>
      <c r="AP68" s="65"/>
      <c r="AQ68" s="65"/>
      <c r="AR68" s="65"/>
      <c r="AS68" s="65"/>
      <c r="AT68" s="65"/>
      <c r="AU68" s="65"/>
      <c r="AV68" s="65"/>
      <c r="AW68" s="403"/>
      <c r="AX68" s="399"/>
      <c r="AY68" s="65"/>
      <c r="AZ68" s="65"/>
      <c r="BA68" s="65"/>
      <c r="BB68" s="65"/>
      <c r="BC68" s="65"/>
      <c r="BD68" s="65"/>
      <c r="BE68" s="65"/>
      <c r="BF68" s="65"/>
      <c r="BG68" s="65"/>
      <c r="BH68" s="65"/>
      <c r="BI68" s="65"/>
      <c r="BJ68" s="65"/>
      <c r="BK68" s="65"/>
      <c r="BL68" s="65"/>
      <c r="BM68" s="65"/>
      <c r="BN68" s="65"/>
      <c r="BO68" s="403"/>
      <c r="BP68" s="399"/>
      <c r="BQ68" s="65"/>
      <c r="BR68" s="65"/>
      <c r="BS68" s="65"/>
      <c r="BT68" s="65"/>
      <c r="BU68" s="65"/>
      <c r="BV68" s="65"/>
      <c r="BW68" s="65"/>
      <c r="BX68" s="65">
        <v>1</v>
      </c>
      <c r="BY68" s="65"/>
      <c r="BZ68" s="65"/>
      <c r="CA68" s="65"/>
      <c r="CB68" s="65"/>
      <c r="CC68" s="65"/>
      <c r="CD68" s="65"/>
      <c r="CE68" s="65"/>
      <c r="CF68" s="65"/>
      <c r="CG68" s="403"/>
      <c r="CH68" s="409" t="str">
        <f ca="1" t="shared" si="25"/>
        <v>PD-01-04-P09 / CS2-01-01-PWR-08</v>
      </c>
      <c r="CI68" s="410">
        <f t="shared" si="26"/>
        <v>9</v>
      </c>
      <c r="CJ68" s="408">
        <f ca="1">0.45*1/2+0.1+ABS(OFFSET($B$21,MATCH(OFFSET($N$19,0,ROUNDDOWN((MATCH(1,N68:CG68)-1)/18,0)*18),$D$22:$D$75,0),0)-(B68+INT((ROWS($B$57:B68)-1)/6)*6))*1.75*25.4/1000+0.3+(12-MOD(SUMPRODUCT(N68:CG68,N$21:CG$21),12))*0.45/12</f>
        <v>1.8932</v>
      </c>
      <c r="CK68" s="408">
        <f ca="1" t="shared" si="27"/>
        <v>6.21128608923885</v>
      </c>
      <c r="CL68" s="412">
        <f ca="1" t="shared" si="28"/>
        <v>2</v>
      </c>
      <c r="CM68" s="412">
        <f ca="1" t="shared" si="29"/>
        <v>7</v>
      </c>
      <c r="CN68" s="412"/>
      <c r="CO68" s="413"/>
      <c r="CP68" s="413"/>
      <c r="CQ68" s="413">
        <v>1</v>
      </c>
      <c r="CR68" s="120"/>
    </row>
    <row r="69" ht="34" customHeight="1" spans="1:96">
      <c r="A69" s="123"/>
      <c r="B69" s="152">
        <f t="shared" si="21"/>
        <v>5</v>
      </c>
      <c r="C69" s="380"/>
      <c r="D69" s="380"/>
      <c r="E69" s="165"/>
      <c r="F69" s="378"/>
      <c r="G69" s="167"/>
      <c r="H69" s="219"/>
      <c r="I69" s="219"/>
      <c r="J69" s="219"/>
      <c r="K69" s="206"/>
      <c r="L69" s="415"/>
      <c r="M69" s="416"/>
      <c r="N69" s="417"/>
      <c r="O69" s="418"/>
      <c r="P69" s="418"/>
      <c r="Q69" s="418"/>
      <c r="R69" s="418"/>
      <c r="S69" s="418"/>
      <c r="T69" s="418"/>
      <c r="U69" s="418"/>
      <c r="V69" s="418"/>
      <c r="W69" s="418"/>
      <c r="X69" s="418"/>
      <c r="Y69" s="418"/>
      <c r="Z69" s="418"/>
      <c r="AA69" s="418"/>
      <c r="AB69" s="418"/>
      <c r="AC69" s="418"/>
      <c r="AD69" s="418"/>
      <c r="AE69" s="426"/>
      <c r="AF69" s="417"/>
      <c r="AG69" s="418"/>
      <c r="AH69" s="418"/>
      <c r="AI69" s="418"/>
      <c r="AJ69" s="418"/>
      <c r="AK69" s="418"/>
      <c r="AL69" s="418"/>
      <c r="AM69" s="418"/>
      <c r="AN69" s="418"/>
      <c r="AO69" s="418"/>
      <c r="AP69" s="418"/>
      <c r="AQ69" s="418"/>
      <c r="AR69" s="418"/>
      <c r="AS69" s="418"/>
      <c r="AT69" s="418"/>
      <c r="AU69" s="418"/>
      <c r="AV69" s="418"/>
      <c r="AW69" s="426"/>
      <c r="AX69" s="417"/>
      <c r="AY69" s="418"/>
      <c r="AZ69" s="418"/>
      <c r="BA69" s="418"/>
      <c r="BB69" s="418"/>
      <c r="BC69" s="418"/>
      <c r="BD69" s="418"/>
      <c r="BE69" s="418"/>
      <c r="BF69" s="418"/>
      <c r="BG69" s="418"/>
      <c r="BH69" s="418"/>
      <c r="BI69" s="418"/>
      <c r="BJ69" s="418"/>
      <c r="BK69" s="418"/>
      <c r="BL69" s="418"/>
      <c r="BM69" s="418"/>
      <c r="BN69" s="418"/>
      <c r="BO69" s="426"/>
      <c r="BP69" s="417"/>
      <c r="BQ69" s="418"/>
      <c r="BR69" s="418"/>
      <c r="BS69" s="418"/>
      <c r="BT69" s="418"/>
      <c r="BU69" s="418"/>
      <c r="BV69" s="418"/>
      <c r="BW69" s="418"/>
      <c r="BX69" s="418"/>
      <c r="BY69" s="418"/>
      <c r="BZ69" s="418"/>
      <c r="CA69" s="418"/>
      <c r="CB69" s="418"/>
      <c r="CC69" s="418"/>
      <c r="CD69" s="418"/>
      <c r="CE69" s="418"/>
      <c r="CF69" s="418"/>
      <c r="CG69" s="426"/>
      <c r="CH69" s="428"/>
      <c r="CI69" s="429"/>
      <c r="CJ69" s="430"/>
      <c r="CK69" s="430"/>
      <c r="CL69" s="438"/>
      <c r="CM69" s="438"/>
      <c r="CN69" s="439"/>
      <c r="CO69" s="438"/>
      <c r="CP69" s="438"/>
      <c r="CQ69" s="438"/>
      <c r="CR69" s="120"/>
    </row>
    <row r="70" ht="34" customHeight="1" spans="1:96">
      <c r="A70" s="123"/>
      <c r="B70" s="152">
        <f t="shared" si="21"/>
        <v>4</v>
      </c>
      <c r="C70" s="380"/>
      <c r="D70" s="380"/>
      <c r="E70" s="165"/>
      <c r="F70" s="378"/>
      <c r="G70" s="167"/>
      <c r="H70" s="219"/>
      <c r="I70" s="219"/>
      <c r="J70" s="219"/>
      <c r="K70" s="206"/>
      <c r="L70" s="207"/>
      <c r="M70" s="416"/>
      <c r="N70" s="419"/>
      <c r="O70" s="420"/>
      <c r="P70" s="420"/>
      <c r="Q70" s="420"/>
      <c r="R70" s="420"/>
      <c r="S70" s="420"/>
      <c r="T70" s="420"/>
      <c r="U70" s="420"/>
      <c r="V70" s="420"/>
      <c r="W70" s="420"/>
      <c r="X70" s="420"/>
      <c r="Y70" s="420"/>
      <c r="Z70" s="420"/>
      <c r="AA70" s="420"/>
      <c r="AB70" s="420"/>
      <c r="AC70" s="420"/>
      <c r="AD70" s="420"/>
      <c r="AE70" s="427"/>
      <c r="AF70" s="419"/>
      <c r="AG70" s="420"/>
      <c r="AH70" s="420"/>
      <c r="AI70" s="420"/>
      <c r="AJ70" s="420"/>
      <c r="AK70" s="420"/>
      <c r="AL70" s="420"/>
      <c r="AM70" s="420"/>
      <c r="AN70" s="420"/>
      <c r="AO70" s="420"/>
      <c r="AP70" s="420"/>
      <c r="AQ70" s="420"/>
      <c r="AR70" s="420"/>
      <c r="AS70" s="420"/>
      <c r="AT70" s="420"/>
      <c r="AU70" s="420"/>
      <c r="AV70" s="420"/>
      <c r="AW70" s="427"/>
      <c r="AX70" s="419"/>
      <c r="AY70" s="420"/>
      <c r="AZ70" s="420"/>
      <c r="BA70" s="420"/>
      <c r="BB70" s="420"/>
      <c r="BC70" s="420"/>
      <c r="BD70" s="420"/>
      <c r="BE70" s="420"/>
      <c r="BF70" s="420"/>
      <c r="BG70" s="420"/>
      <c r="BH70" s="420"/>
      <c r="BI70" s="420"/>
      <c r="BJ70" s="420"/>
      <c r="BK70" s="420"/>
      <c r="BL70" s="420"/>
      <c r="BM70" s="420"/>
      <c r="BN70" s="420"/>
      <c r="BO70" s="427"/>
      <c r="BP70" s="419"/>
      <c r="BQ70" s="420"/>
      <c r="BR70" s="420"/>
      <c r="BS70" s="420"/>
      <c r="BT70" s="420"/>
      <c r="BU70" s="420"/>
      <c r="BV70" s="420"/>
      <c r="BW70" s="420"/>
      <c r="BX70" s="420"/>
      <c r="BY70" s="420"/>
      <c r="BZ70" s="420"/>
      <c r="CA70" s="420"/>
      <c r="CB70" s="420"/>
      <c r="CC70" s="420"/>
      <c r="CD70" s="420"/>
      <c r="CE70" s="420"/>
      <c r="CF70" s="420"/>
      <c r="CG70" s="427"/>
      <c r="CH70" s="428"/>
      <c r="CI70" s="429"/>
      <c r="CJ70" s="430"/>
      <c r="CK70" s="430"/>
      <c r="CL70" s="438"/>
      <c r="CM70" s="438"/>
      <c r="CN70" s="439"/>
      <c r="CO70" s="438"/>
      <c r="CP70" s="438"/>
      <c r="CQ70" s="438"/>
      <c r="CR70" s="120"/>
    </row>
    <row r="71" ht="34" customHeight="1" spans="1:96">
      <c r="A71" s="123"/>
      <c r="B71" s="152">
        <f t="shared" si="21"/>
        <v>3</v>
      </c>
      <c r="C71" s="380"/>
      <c r="D71" s="380"/>
      <c r="E71" s="165"/>
      <c r="F71" s="378"/>
      <c r="G71" s="167"/>
      <c r="H71" s="219"/>
      <c r="I71" s="219"/>
      <c r="J71" s="219"/>
      <c r="K71" s="421"/>
      <c r="L71" s="422"/>
      <c r="M71" s="423"/>
      <c r="N71" s="394"/>
      <c r="O71" s="395"/>
      <c r="P71" s="395"/>
      <c r="Q71" s="395"/>
      <c r="R71" s="395"/>
      <c r="S71" s="395"/>
      <c r="T71" s="395"/>
      <c r="U71" s="395"/>
      <c r="V71" s="395"/>
      <c r="W71" s="395"/>
      <c r="X71" s="395"/>
      <c r="Y71" s="395"/>
      <c r="Z71" s="395"/>
      <c r="AA71" s="395"/>
      <c r="AB71" s="395"/>
      <c r="AC71" s="395"/>
      <c r="AD71" s="395"/>
      <c r="AE71" s="402"/>
      <c r="AF71" s="394"/>
      <c r="AG71" s="395"/>
      <c r="AH71" s="395"/>
      <c r="AI71" s="395"/>
      <c r="AJ71" s="395"/>
      <c r="AK71" s="395"/>
      <c r="AL71" s="395"/>
      <c r="AM71" s="395"/>
      <c r="AN71" s="395"/>
      <c r="AO71" s="395"/>
      <c r="AP71" s="395"/>
      <c r="AQ71" s="395"/>
      <c r="AR71" s="395"/>
      <c r="AS71" s="395"/>
      <c r="AT71" s="395"/>
      <c r="AU71" s="395"/>
      <c r="AV71" s="395"/>
      <c r="AW71" s="402"/>
      <c r="AX71" s="394"/>
      <c r="AY71" s="395"/>
      <c r="AZ71" s="395"/>
      <c r="BA71" s="395"/>
      <c r="BB71" s="395"/>
      <c r="BC71" s="395"/>
      <c r="BD71" s="395"/>
      <c r="BE71" s="395"/>
      <c r="BF71" s="395"/>
      <c r="BG71" s="395"/>
      <c r="BH71" s="395"/>
      <c r="BI71" s="395"/>
      <c r="BJ71" s="395"/>
      <c r="BK71" s="395"/>
      <c r="BL71" s="395"/>
      <c r="BM71" s="395"/>
      <c r="BN71" s="395"/>
      <c r="BO71" s="402"/>
      <c r="BP71" s="394"/>
      <c r="BQ71" s="395"/>
      <c r="BR71" s="395"/>
      <c r="BS71" s="395"/>
      <c r="BT71" s="395"/>
      <c r="BU71" s="395"/>
      <c r="BV71" s="395"/>
      <c r="BW71" s="395"/>
      <c r="BX71" s="395"/>
      <c r="BY71" s="395"/>
      <c r="BZ71" s="395"/>
      <c r="CA71" s="395"/>
      <c r="CB71" s="395"/>
      <c r="CC71" s="395"/>
      <c r="CD71" s="395"/>
      <c r="CE71" s="395"/>
      <c r="CF71" s="395"/>
      <c r="CG71" s="402"/>
      <c r="CH71" s="428"/>
      <c r="CI71" s="431"/>
      <c r="CJ71" s="430"/>
      <c r="CK71" s="430"/>
      <c r="CL71" s="438"/>
      <c r="CM71" s="438"/>
      <c r="CN71" s="439"/>
      <c r="CO71" s="438"/>
      <c r="CP71" s="438"/>
      <c r="CQ71" s="438"/>
      <c r="CR71" s="120"/>
    </row>
    <row r="72" ht="34" customHeight="1" spans="1:96">
      <c r="A72" s="123"/>
      <c r="B72" s="152">
        <f t="shared" si="21"/>
        <v>2</v>
      </c>
      <c r="C72" s="159" t="s">
        <v>188</v>
      </c>
      <c r="D72" s="160"/>
      <c r="E72" s="160"/>
      <c r="F72" s="161"/>
      <c r="G72" s="162"/>
      <c r="H72" s="379"/>
      <c r="I72" s="379"/>
      <c r="J72" s="212"/>
      <c r="K72" s="424" t="s">
        <v>201</v>
      </c>
      <c r="L72" s="424" t="s">
        <v>201</v>
      </c>
      <c r="M72" s="215"/>
      <c r="N72" s="269"/>
      <c r="O72" s="270"/>
      <c r="P72" s="270"/>
      <c r="Q72" s="270"/>
      <c r="R72" s="270"/>
      <c r="S72" s="270"/>
      <c r="T72" s="270"/>
      <c r="U72" s="270"/>
      <c r="V72" s="270"/>
      <c r="W72" s="270"/>
      <c r="X72" s="270"/>
      <c r="Y72" s="270"/>
      <c r="Z72" s="270"/>
      <c r="AA72" s="270"/>
      <c r="AB72" s="270"/>
      <c r="AC72" s="270"/>
      <c r="AD72" s="270"/>
      <c r="AE72" s="304"/>
      <c r="AF72" s="269"/>
      <c r="AG72" s="270"/>
      <c r="AH72" s="270"/>
      <c r="AI72" s="270"/>
      <c r="AJ72" s="270"/>
      <c r="AK72" s="270"/>
      <c r="AL72" s="270"/>
      <c r="AM72" s="270"/>
      <c r="AN72" s="270"/>
      <c r="AO72" s="270"/>
      <c r="AP72" s="270"/>
      <c r="AQ72" s="270"/>
      <c r="AR72" s="270"/>
      <c r="AS72" s="270"/>
      <c r="AT72" s="270"/>
      <c r="AU72" s="270"/>
      <c r="AV72" s="270"/>
      <c r="AW72" s="304"/>
      <c r="AX72" s="269"/>
      <c r="AY72" s="270"/>
      <c r="AZ72" s="270"/>
      <c r="BA72" s="270"/>
      <c r="BB72" s="270"/>
      <c r="BC72" s="270"/>
      <c r="BD72" s="270"/>
      <c r="BE72" s="270"/>
      <c r="BF72" s="270"/>
      <c r="BG72" s="270"/>
      <c r="BH72" s="270"/>
      <c r="BI72" s="270"/>
      <c r="BJ72" s="270"/>
      <c r="BK72" s="270"/>
      <c r="BL72" s="270"/>
      <c r="BM72" s="270"/>
      <c r="BN72" s="270"/>
      <c r="BO72" s="304"/>
      <c r="BP72" s="269"/>
      <c r="BQ72" s="270"/>
      <c r="BR72" s="270"/>
      <c r="BS72" s="270"/>
      <c r="BT72" s="270"/>
      <c r="BU72" s="270"/>
      <c r="BV72" s="270"/>
      <c r="BW72" s="270"/>
      <c r="BX72" s="270"/>
      <c r="BY72" s="270"/>
      <c r="BZ72" s="270"/>
      <c r="CA72" s="270"/>
      <c r="CB72" s="270"/>
      <c r="CC72" s="270"/>
      <c r="CD72" s="270"/>
      <c r="CE72" s="270"/>
      <c r="CF72" s="270"/>
      <c r="CG72" s="304"/>
      <c r="CH72" s="432"/>
      <c r="CI72" s="433"/>
      <c r="CJ72" s="434"/>
      <c r="CK72" s="434"/>
      <c r="CL72" s="440"/>
      <c r="CM72" s="440"/>
      <c r="CN72" s="441"/>
      <c r="CO72" s="441"/>
      <c r="CP72" s="441"/>
      <c r="CQ72" s="441"/>
      <c r="CR72" s="120"/>
    </row>
    <row r="73" ht="34" customHeight="1" spans="1:96">
      <c r="A73" s="123"/>
      <c r="B73" s="152">
        <f t="shared" si="21"/>
        <v>1</v>
      </c>
      <c r="C73" s="159" t="s">
        <v>188</v>
      </c>
      <c r="D73" s="160"/>
      <c r="E73" s="160"/>
      <c r="F73" s="161"/>
      <c r="G73" s="162"/>
      <c r="H73" s="379"/>
      <c r="I73" s="379"/>
      <c r="J73" s="212"/>
      <c r="K73" s="425"/>
      <c r="L73" s="425"/>
      <c r="M73" s="391"/>
      <c r="N73" s="384"/>
      <c r="O73" s="385"/>
      <c r="P73" s="385"/>
      <c r="Q73" s="385"/>
      <c r="R73" s="385"/>
      <c r="S73" s="385"/>
      <c r="T73" s="385"/>
      <c r="U73" s="385"/>
      <c r="V73" s="385"/>
      <c r="W73" s="385"/>
      <c r="X73" s="385"/>
      <c r="Y73" s="385"/>
      <c r="Z73" s="385"/>
      <c r="AA73" s="385"/>
      <c r="AB73" s="385"/>
      <c r="AC73" s="385"/>
      <c r="AD73" s="385"/>
      <c r="AE73" s="401"/>
      <c r="AF73" s="384"/>
      <c r="AG73" s="385"/>
      <c r="AH73" s="385"/>
      <c r="AI73" s="385"/>
      <c r="AJ73" s="385"/>
      <c r="AK73" s="385"/>
      <c r="AL73" s="385"/>
      <c r="AM73" s="385"/>
      <c r="AN73" s="385"/>
      <c r="AO73" s="385"/>
      <c r="AP73" s="385"/>
      <c r="AQ73" s="385"/>
      <c r="AR73" s="385"/>
      <c r="AS73" s="385"/>
      <c r="AT73" s="385"/>
      <c r="AU73" s="385"/>
      <c r="AV73" s="385"/>
      <c r="AW73" s="401"/>
      <c r="AX73" s="384"/>
      <c r="AY73" s="385"/>
      <c r="AZ73" s="385"/>
      <c r="BA73" s="385"/>
      <c r="BB73" s="385"/>
      <c r="BC73" s="385"/>
      <c r="BD73" s="385"/>
      <c r="BE73" s="385"/>
      <c r="BF73" s="385"/>
      <c r="BG73" s="385"/>
      <c r="BH73" s="385"/>
      <c r="BI73" s="385"/>
      <c r="BJ73" s="385"/>
      <c r="BK73" s="385"/>
      <c r="BL73" s="385"/>
      <c r="BM73" s="385"/>
      <c r="BN73" s="385"/>
      <c r="BO73" s="401"/>
      <c r="BP73" s="384"/>
      <c r="BQ73" s="385"/>
      <c r="BR73" s="385"/>
      <c r="BS73" s="385"/>
      <c r="BT73" s="385"/>
      <c r="BU73" s="385"/>
      <c r="BV73" s="385"/>
      <c r="BW73" s="385"/>
      <c r="BX73" s="385"/>
      <c r="BY73" s="385"/>
      <c r="BZ73" s="385"/>
      <c r="CA73" s="385"/>
      <c r="CB73" s="385"/>
      <c r="CC73" s="385"/>
      <c r="CD73" s="385"/>
      <c r="CE73" s="385"/>
      <c r="CF73" s="385"/>
      <c r="CG73" s="401"/>
      <c r="CH73" s="435"/>
      <c r="CI73" s="436"/>
      <c r="CJ73" s="437"/>
      <c r="CK73" s="437"/>
      <c r="CL73" s="442"/>
      <c r="CM73" s="442"/>
      <c r="CN73" s="442"/>
      <c r="CO73" s="442"/>
      <c r="CP73" s="442"/>
      <c r="CQ73" s="442"/>
      <c r="CR73" s="120"/>
    </row>
    <row r="74" ht="16.35" spans="1:96">
      <c r="A74" s="123"/>
      <c r="B74" s="124"/>
      <c r="C74" s="344"/>
      <c r="D74" s="126"/>
      <c r="E74" s="126"/>
      <c r="F74" s="345"/>
      <c r="G74" s="346"/>
      <c r="H74" s="354"/>
      <c r="I74" s="354"/>
      <c r="J74" s="353"/>
      <c r="K74" s="354"/>
      <c r="L74" s="354"/>
      <c r="M74" s="354"/>
      <c r="N74" s="124"/>
      <c r="O74" s="124"/>
      <c r="P74" s="124"/>
      <c r="Q74" s="124"/>
      <c r="R74" s="124"/>
      <c r="S74" s="124"/>
      <c r="T74" s="124"/>
      <c r="U74" s="124"/>
      <c r="V74" s="124"/>
      <c r="W74" s="124"/>
      <c r="X74" s="124"/>
      <c r="Y74" s="124"/>
      <c r="Z74" s="124"/>
      <c r="AA74" s="124"/>
      <c r="AB74" s="124"/>
      <c r="AC74" s="124"/>
      <c r="AD74" s="124"/>
      <c r="AE74" s="124"/>
      <c r="AF74" s="124"/>
      <c r="AG74" s="124"/>
      <c r="AH74" s="124"/>
      <c r="AI74" s="124"/>
      <c r="AJ74" s="124"/>
      <c r="AK74" s="124"/>
      <c r="AL74" s="124"/>
      <c r="AM74" s="124"/>
      <c r="AN74" s="124"/>
      <c r="AO74" s="124"/>
      <c r="AP74" s="124"/>
      <c r="AQ74" s="124"/>
      <c r="AR74" s="124"/>
      <c r="AS74" s="124"/>
      <c r="AT74" s="124"/>
      <c r="AU74" s="124"/>
      <c r="AV74" s="124"/>
      <c r="AW74" s="124"/>
      <c r="AX74" s="124"/>
      <c r="AY74" s="124"/>
      <c r="AZ74" s="124"/>
      <c r="BA74" s="124"/>
      <c r="BB74" s="124"/>
      <c r="BC74" s="124"/>
      <c r="BD74" s="124"/>
      <c r="BE74" s="124"/>
      <c r="BF74" s="124"/>
      <c r="BG74" s="124"/>
      <c r="BH74" s="124"/>
      <c r="BI74" s="124"/>
      <c r="BJ74" s="124"/>
      <c r="BK74" s="124"/>
      <c r="BL74" s="124"/>
      <c r="BM74" s="124"/>
      <c r="BN74" s="124"/>
      <c r="BO74" s="124"/>
      <c r="BP74" s="124"/>
      <c r="BQ74" s="124"/>
      <c r="BR74" s="124"/>
      <c r="BS74" s="124"/>
      <c r="BT74" s="124"/>
      <c r="BU74" s="124"/>
      <c r="BV74" s="124"/>
      <c r="BW74" s="124"/>
      <c r="BX74" s="124"/>
      <c r="BY74" s="124"/>
      <c r="BZ74" s="124"/>
      <c r="CA74" s="124"/>
      <c r="CB74" s="124"/>
      <c r="CC74" s="124"/>
      <c r="CD74" s="124"/>
      <c r="CE74" s="124"/>
      <c r="CF74" s="124"/>
      <c r="CG74" s="124"/>
      <c r="CH74" s="354"/>
      <c r="CI74" s="354"/>
      <c r="CJ74" s="361"/>
      <c r="CK74" s="361"/>
      <c r="CL74" s="124"/>
      <c r="CM74" s="124"/>
      <c r="CN74" s="354"/>
      <c r="CO74" s="354"/>
      <c r="CP74" s="354"/>
      <c r="CQ74" s="354"/>
      <c r="CR74" s="120"/>
    </row>
    <row r="75" ht="16" customHeight="1" spans="1:96">
      <c r="A75" s="123"/>
      <c r="B75" s="347">
        <v>0</v>
      </c>
      <c r="C75" s="348" t="s">
        <v>202</v>
      </c>
      <c r="D75" s="348" t="s">
        <v>203</v>
      </c>
      <c r="E75" s="348" t="s">
        <v>204</v>
      </c>
      <c r="F75" s="349">
        <v>25</v>
      </c>
      <c r="G75" s="350">
        <f>F75/G$20</f>
        <v>0.126262626262626</v>
      </c>
      <c r="H75" s="414" t="str">
        <f>IF(G75&gt;10,"C20","C14")</f>
        <v>C14</v>
      </c>
      <c r="I75" s="414" t="str">
        <f>"C"&amp;(RIGHT(H75,2)-1)</f>
        <v>C13</v>
      </c>
      <c r="J75" s="356">
        <f>SUM(N75:CG75)</f>
        <v>1</v>
      </c>
      <c r="K75" s="357"/>
      <c r="L75" s="358"/>
      <c r="M75" s="359" t="s">
        <v>205</v>
      </c>
      <c r="N75" s="360"/>
      <c r="O75" s="360"/>
      <c r="P75" s="360"/>
      <c r="Q75" s="360"/>
      <c r="R75" s="360"/>
      <c r="S75" s="360"/>
      <c r="T75" s="360"/>
      <c r="U75" s="360"/>
      <c r="V75" s="360"/>
      <c r="W75" s="360"/>
      <c r="X75" s="360"/>
      <c r="Y75" s="360"/>
      <c r="Z75" s="360"/>
      <c r="AA75" s="360"/>
      <c r="AB75" s="360"/>
      <c r="AC75" s="360"/>
      <c r="AD75" s="360"/>
      <c r="AE75" s="360"/>
      <c r="AF75" s="360"/>
      <c r="AG75" s="360"/>
      <c r="AH75" s="360"/>
      <c r="AI75" s="360"/>
      <c r="AJ75" s="360"/>
      <c r="AK75" s="360"/>
      <c r="AL75" s="360"/>
      <c r="AM75" s="360"/>
      <c r="AN75" s="360"/>
      <c r="AO75" s="360"/>
      <c r="AP75" s="360">
        <v>1</v>
      </c>
      <c r="AQ75" s="360"/>
      <c r="AR75" s="360"/>
      <c r="AS75" s="360"/>
      <c r="AT75" s="360"/>
      <c r="AU75" s="360"/>
      <c r="AV75" s="360"/>
      <c r="AW75" s="360"/>
      <c r="AX75" s="360"/>
      <c r="AY75" s="360"/>
      <c r="AZ75" s="360"/>
      <c r="BA75" s="360"/>
      <c r="BB75" s="360"/>
      <c r="BC75" s="360"/>
      <c r="BD75" s="360"/>
      <c r="BE75" s="360"/>
      <c r="BF75" s="360"/>
      <c r="BG75" s="360"/>
      <c r="BH75" s="360"/>
      <c r="BI75" s="360"/>
      <c r="BJ75" s="360"/>
      <c r="BK75" s="360"/>
      <c r="BL75" s="360"/>
      <c r="BM75" s="360"/>
      <c r="BN75" s="360"/>
      <c r="BO75" s="360"/>
      <c r="BP75" s="360"/>
      <c r="BQ75" s="360"/>
      <c r="BR75" s="360"/>
      <c r="BS75" s="360"/>
      <c r="BT75" s="360"/>
      <c r="BU75" s="360"/>
      <c r="BV75" s="360"/>
      <c r="BW75" s="360"/>
      <c r="BX75" s="360"/>
      <c r="BY75" s="360"/>
      <c r="BZ75" s="360"/>
      <c r="CA75" s="360"/>
      <c r="CB75" s="360"/>
      <c r="CC75" s="360"/>
      <c r="CD75" s="360"/>
      <c r="CE75" s="360"/>
      <c r="CF75" s="360"/>
      <c r="CG75" s="360"/>
      <c r="CH75" s="362" t="str">
        <f ca="1">MID(OFFSET($N$19,0,ROUNDDOWN((MATCH(1,N75:CG75)-1)/18,0)*18),1,99)&amp;"-P"&amp;TEXT(SUMPRODUCT(N75:CG75,N$21:CG$21),"00")&amp;" / "&amp;MID(D75,1,11)&amp;"-"&amp;M75</f>
        <v>PD-01-02-P11 / CN-SW-01-01-PS</v>
      </c>
      <c r="CI75" s="362">
        <f>SUMPRODUCT(N75:CG75,N$21:CG$21)</f>
        <v>11</v>
      </c>
      <c r="CJ75" s="363"/>
      <c r="CK75" s="363"/>
      <c r="CL75" s="365"/>
      <c r="CM75" s="365"/>
      <c r="CN75" s="366"/>
      <c r="CO75" s="366"/>
      <c r="CP75" s="366"/>
      <c r="CQ75" s="366">
        <v>1</v>
      </c>
      <c r="CR75" s="120"/>
    </row>
    <row r="76" ht="15.6" spans="1:96">
      <c r="A76" s="123"/>
      <c r="B76" s="124"/>
      <c r="C76" s="344"/>
      <c r="D76" s="126"/>
      <c r="E76" s="127"/>
      <c r="F76" s="352"/>
      <c r="G76" s="123"/>
      <c r="H76" s="123"/>
      <c r="I76" s="123"/>
      <c r="J76" s="123"/>
      <c r="K76" s="123"/>
      <c r="M76" s="189"/>
      <c r="N76" s="123"/>
      <c r="O76" s="123"/>
      <c r="P76" s="123"/>
      <c r="Q76" s="123"/>
      <c r="R76" s="123"/>
      <c r="S76" s="123"/>
      <c r="T76" s="123"/>
      <c r="U76" s="123"/>
      <c r="V76" s="123"/>
      <c r="W76" s="123"/>
      <c r="X76" s="123"/>
      <c r="Y76" s="123"/>
      <c r="Z76" s="123"/>
      <c r="AA76" s="123"/>
      <c r="AB76" s="123"/>
      <c r="AC76" s="123"/>
      <c r="AD76" s="123"/>
      <c r="AE76" s="123"/>
      <c r="AF76" s="123"/>
      <c r="AG76" s="123"/>
      <c r="AH76" s="123"/>
      <c r="AI76" s="123"/>
      <c r="AJ76" s="123"/>
      <c r="AK76" s="123"/>
      <c r="AL76" s="123"/>
      <c r="AM76" s="123"/>
      <c r="AN76" s="123"/>
      <c r="AO76" s="123"/>
      <c r="AP76" s="123"/>
      <c r="AQ76" s="123"/>
      <c r="AR76" s="123"/>
      <c r="AS76" s="123"/>
      <c r="AT76" s="123"/>
      <c r="AU76" s="123"/>
      <c r="AV76" s="123"/>
      <c r="AW76" s="123"/>
      <c r="AX76" s="123"/>
      <c r="AY76" s="123"/>
      <c r="AZ76" s="123"/>
      <c r="BA76" s="123"/>
      <c r="BB76" s="123"/>
      <c r="BC76" s="123"/>
      <c r="BD76" s="123"/>
      <c r="BE76" s="123"/>
      <c r="BF76" s="123"/>
      <c r="BG76" s="123"/>
      <c r="BH76" s="123"/>
      <c r="BI76" s="123"/>
      <c r="BJ76" s="123"/>
      <c r="BK76" s="123"/>
      <c r="BL76" s="123"/>
      <c r="BM76" s="123"/>
      <c r="BN76" s="123"/>
      <c r="BO76" s="123"/>
      <c r="BP76" s="123"/>
      <c r="BQ76" s="123"/>
      <c r="BR76" s="123"/>
      <c r="BS76" s="123"/>
      <c r="BT76" s="123"/>
      <c r="BU76" s="123"/>
      <c r="BV76" s="123"/>
      <c r="BW76" s="123"/>
      <c r="BX76" s="123"/>
      <c r="BY76" s="123"/>
      <c r="BZ76" s="123"/>
      <c r="CA76" s="123"/>
      <c r="CB76" s="123"/>
      <c r="CC76" s="123"/>
      <c r="CD76" s="123"/>
      <c r="CE76" s="123"/>
      <c r="CF76" s="123"/>
      <c r="CG76" s="123"/>
      <c r="CH76" s="123"/>
      <c r="CI76" s="123"/>
      <c r="CJ76" s="364"/>
      <c r="CK76" s="364"/>
      <c r="CL76" s="128"/>
      <c r="CM76" s="128"/>
      <c r="CN76" s="123"/>
      <c r="CO76" s="123"/>
      <c r="CP76" s="123"/>
      <c r="CQ76" s="123"/>
      <c r="CR76" s="120"/>
    </row>
    <row r="77" ht="15.6" spans="1:96">
      <c r="A77" s="123"/>
      <c r="B77" s="124"/>
      <c r="C77" s="344"/>
      <c r="D77" s="126"/>
      <c r="E77" s="127"/>
      <c r="F77" s="352"/>
      <c r="G77" s="123"/>
      <c r="H77" s="123"/>
      <c r="I77" s="123"/>
      <c r="J77" s="123"/>
      <c r="K77" s="123"/>
      <c r="L77" s="123"/>
      <c r="M77" s="189"/>
      <c r="N77" s="123"/>
      <c r="O77" s="123"/>
      <c r="P77" s="123"/>
      <c r="Q77" s="123"/>
      <c r="R77" s="123"/>
      <c r="S77" s="123"/>
      <c r="T77" s="123"/>
      <c r="U77" s="123"/>
      <c r="V77" s="123"/>
      <c r="W77" s="123"/>
      <c r="X77" s="123"/>
      <c r="Y77" s="123"/>
      <c r="Z77" s="123"/>
      <c r="AA77" s="123"/>
      <c r="AB77" s="123"/>
      <c r="AC77" s="123"/>
      <c r="AD77" s="123"/>
      <c r="AE77" s="123"/>
      <c r="AF77" s="123"/>
      <c r="AG77" s="123"/>
      <c r="AH77" s="123"/>
      <c r="AI77" s="123"/>
      <c r="AJ77" s="123"/>
      <c r="AK77" s="123"/>
      <c r="AL77" s="123"/>
      <c r="AM77" s="123"/>
      <c r="AN77" s="123"/>
      <c r="AO77" s="123"/>
      <c r="AP77" s="123"/>
      <c r="AQ77" s="123"/>
      <c r="AR77" s="123"/>
      <c r="AS77" s="123"/>
      <c r="AT77" s="123"/>
      <c r="AU77" s="123"/>
      <c r="AV77" s="123"/>
      <c r="AW77" s="123"/>
      <c r="AX77" s="123"/>
      <c r="AY77" s="123"/>
      <c r="AZ77" s="123"/>
      <c r="BA77" s="123"/>
      <c r="BB77" s="123"/>
      <c r="BC77" s="123"/>
      <c r="BD77" s="123"/>
      <c r="BE77" s="123"/>
      <c r="BF77" s="123"/>
      <c r="BG77" s="123"/>
      <c r="BH77" s="123"/>
      <c r="BI77" s="123"/>
      <c r="BJ77" s="123"/>
      <c r="BK77" s="123"/>
      <c r="BL77" s="123"/>
      <c r="BM77" s="123"/>
      <c r="BN77" s="123"/>
      <c r="BO77" s="123"/>
      <c r="BP77" s="123"/>
      <c r="BQ77" s="123"/>
      <c r="BR77" s="123"/>
      <c r="BS77" s="123"/>
      <c r="BT77" s="123"/>
      <c r="BU77" s="123"/>
      <c r="BV77" s="123"/>
      <c r="BW77" s="123"/>
      <c r="BX77" s="123"/>
      <c r="BY77" s="123"/>
      <c r="BZ77" s="123"/>
      <c r="CA77" s="123"/>
      <c r="CB77" s="123"/>
      <c r="CC77" s="123"/>
      <c r="CD77" s="123"/>
      <c r="CE77" s="123"/>
      <c r="CF77" s="123"/>
      <c r="CG77" s="123"/>
      <c r="CH77" s="123"/>
      <c r="CI77" s="123"/>
      <c r="CJ77" s="364"/>
      <c r="CK77" s="364"/>
      <c r="CL77" s="128"/>
      <c r="CM77" s="128"/>
      <c r="CN77" s="123"/>
      <c r="CO77" s="123"/>
      <c r="CP77" s="123"/>
      <c r="CQ77" s="123"/>
      <c r="CR77" s="123"/>
    </row>
    <row r="78" ht="15.6" spans="1:96">
      <c r="A78" s="123"/>
      <c r="B78" s="124"/>
      <c r="C78" s="344"/>
      <c r="D78" s="126"/>
      <c r="E78" s="127"/>
      <c r="F78" s="352"/>
      <c r="G78" s="123"/>
      <c r="H78" s="123"/>
      <c r="I78" s="123"/>
      <c r="J78" s="123"/>
      <c r="K78" s="123"/>
      <c r="L78" s="123"/>
      <c r="M78" s="189"/>
      <c r="N78" s="123"/>
      <c r="O78" s="123"/>
      <c r="P78" s="123"/>
      <c r="Q78" s="123"/>
      <c r="R78" s="123"/>
      <c r="S78" s="123"/>
      <c r="T78" s="123"/>
      <c r="U78" s="123"/>
      <c r="V78" s="123"/>
      <c r="W78" s="123"/>
      <c r="X78" s="123"/>
      <c r="Y78" s="123"/>
      <c r="Z78" s="123"/>
      <c r="AA78" s="123"/>
      <c r="AB78" s="123"/>
      <c r="AC78" s="123"/>
      <c r="AD78" s="123"/>
      <c r="AE78" s="123"/>
      <c r="AF78" s="123"/>
      <c r="AG78" s="123"/>
      <c r="AH78" s="123"/>
      <c r="AI78" s="123"/>
      <c r="AJ78" s="123"/>
      <c r="AK78" s="123"/>
      <c r="AL78" s="123"/>
      <c r="AM78" s="123"/>
      <c r="AN78" s="123"/>
      <c r="AO78" s="123"/>
      <c r="AP78" s="123"/>
      <c r="AQ78" s="123"/>
      <c r="AR78" s="123"/>
      <c r="AS78" s="123"/>
      <c r="AT78" s="123"/>
      <c r="AU78" s="123"/>
      <c r="AV78" s="123"/>
      <c r="AW78" s="123"/>
      <c r="AX78" s="123"/>
      <c r="AY78" s="123"/>
      <c r="AZ78" s="123"/>
      <c r="BA78" s="123"/>
      <c r="BB78" s="123"/>
      <c r="BC78" s="123"/>
      <c r="BD78" s="123"/>
      <c r="BE78" s="123"/>
      <c r="BF78" s="123"/>
      <c r="BG78" s="123"/>
      <c r="BH78" s="123"/>
      <c r="BI78" s="123"/>
      <c r="BJ78" s="123"/>
      <c r="BK78" s="123"/>
      <c r="BL78" s="123"/>
      <c r="BM78" s="123"/>
      <c r="BN78" s="123"/>
      <c r="BO78" s="123"/>
      <c r="BP78" s="123"/>
      <c r="BQ78" s="123"/>
      <c r="BR78" s="123"/>
      <c r="BS78" s="123"/>
      <c r="BT78" s="123"/>
      <c r="BU78" s="123"/>
      <c r="BV78" s="123"/>
      <c r="BW78" s="123"/>
      <c r="BX78" s="123"/>
      <c r="BY78" s="123"/>
      <c r="BZ78" s="123"/>
      <c r="CA78" s="123"/>
      <c r="CB78" s="123"/>
      <c r="CC78" s="123"/>
      <c r="CD78" s="123"/>
      <c r="CE78" s="123"/>
      <c r="CF78" s="123"/>
      <c r="CG78" s="123"/>
      <c r="CH78" s="123"/>
      <c r="CI78" s="123"/>
      <c r="CJ78" s="364"/>
      <c r="CK78" s="364"/>
      <c r="CL78" s="128"/>
      <c r="CM78" s="128"/>
      <c r="CN78" s="123"/>
      <c r="CO78" s="123"/>
      <c r="CP78" s="123"/>
      <c r="CQ78" s="123"/>
      <c r="CR78" s="123"/>
    </row>
    <row r="79" ht="15.6" spans="1:96">
      <c r="A79" s="123"/>
      <c r="B79" s="124"/>
      <c r="C79" s="344"/>
      <c r="D79" s="126"/>
      <c r="E79" s="127"/>
      <c r="F79" s="352"/>
      <c r="G79" s="123"/>
      <c r="H79" s="123"/>
      <c r="I79" s="123"/>
      <c r="J79" s="123"/>
      <c r="K79" s="123"/>
      <c r="L79" s="123"/>
      <c r="M79" s="189"/>
      <c r="N79" s="123"/>
      <c r="O79" s="123"/>
      <c r="P79" s="123"/>
      <c r="Q79" s="123"/>
      <c r="R79" s="123"/>
      <c r="S79" s="123"/>
      <c r="T79" s="123"/>
      <c r="U79" s="123"/>
      <c r="V79" s="123"/>
      <c r="W79" s="123"/>
      <c r="X79" s="123"/>
      <c r="Y79" s="123"/>
      <c r="Z79" s="123"/>
      <c r="AA79" s="123"/>
      <c r="AB79" s="123"/>
      <c r="AC79" s="123"/>
      <c r="AD79" s="123"/>
      <c r="AE79" s="123"/>
      <c r="AF79" s="123"/>
      <c r="AG79" s="123"/>
      <c r="AH79" s="123"/>
      <c r="AI79" s="123"/>
      <c r="AJ79" s="123"/>
      <c r="AK79" s="123"/>
      <c r="AL79" s="123"/>
      <c r="AM79" s="123"/>
      <c r="AN79" s="123"/>
      <c r="AO79" s="123"/>
      <c r="AP79" s="123"/>
      <c r="AQ79" s="123"/>
      <c r="AR79" s="123"/>
      <c r="AS79" s="123"/>
      <c r="AT79" s="123"/>
      <c r="AU79" s="123"/>
      <c r="AV79" s="123"/>
      <c r="AW79" s="123"/>
      <c r="AX79" s="123"/>
      <c r="AY79" s="123"/>
      <c r="AZ79" s="123"/>
      <c r="BA79" s="123"/>
      <c r="BB79" s="123"/>
      <c r="BC79" s="123"/>
      <c r="BD79" s="123"/>
      <c r="BE79" s="123"/>
      <c r="BF79" s="123"/>
      <c r="BG79" s="123"/>
      <c r="BH79" s="123"/>
      <c r="BI79" s="123"/>
      <c r="BJ79" s="123"/>
      <c r="BK79" s="123"/>
      <c r="BL79" s="123"/>
      <c r="BM79" s="123"/>
      <c r="BN79" s="123"/>
      <c r="BO79" s="123"/>
      <c r="BP79" s="123"/>
      <c r="BQ79" s="123"/>
      <c r="BR79" s="123"/>
      <c r="BS79" s="123"/>
      <c r="BT79" s="123"/>
      <c r="BU79" s="123"/>
      <c r="BV79" s="123"/>
      <c r="BW79" s="123"/>
      <c r="BX79" s="123"/>
      <c r="BY79" s="123"/>
      <c r="BZ79" s="123"/>
      <c r="CA79" s="123"/>
      <c r="CB79" s="123"/>
      <c r="CC79" s="123"/>
      <c r="CD79" s="123"/>
      <c r="CE79" s="123"/>
      <c r="CF79" s="123"/>
      <c r="CG79" s="123"/>
      <c r="CH79" s="123"/>
      <c r="CI79" s="123"/>
      <c r="CJ79" s="364"/>
      <c r="CK79" s="364"/>
      <c r="CL79" s="128"/>
      <c r="CM79" s="128"/>
      <c r="CN79" s="123"/>
      <c r="CO79" s="123"/>
      <c r="CP79" s="123"/>
      <c r="CQ79" s="123"/>
      <c r="CR79" s="123"/>
    </row>
    <row r="80" ht="15.6" spans="1:96">
      <c r="A80" s="123"/>
      <c r="B80" s="124"/>
      <c r="C80" s="344"/>
      <c r="D80" s="126"/>
      <c r="E80" s="127"/>
      <c r="F80" s="352"/>
      <c r="G80" s="123"/>
      <c r="H80" s="123"/>
      <c r="I80" s="123"/>
      <c r="J80" s="123"/>
      <c r="K80" s="123"/>
      <c r="M80" s="189"/>
      <c r="N80" s="123"/>
      <c r="O80" s="123"/>
      <c r="P80" s="123"/>
      <c r="Q80" s="123"/>
      <c r="R80" s="123"/>
      <c r="S80" s="123"/>
      <c r="T80" s="123"/>
      <c r="U80" s="123"/>
      <c r="V80" s="123"/>
      <c r="W80" s="123"/>
      <c r="X80" s="123"/>
      <c r="Y80" s="123"/>
      <c r="Z80" s="123"/>
      <c r="AA80" s="123"/>
      <c r="AB80" s="123"/>
      <c r="AC80" s="123"/>
      <c r="AD80" s="123"/>
      <c r="AE80" s="123"/>
      <c r="AF80" s="123"/>
      <c r="AG80" s="123"/>
      <c r="AH80" s="123"/>
      <c r="AI80" s="123"/>
      <c r="AJ80" s="123"/>
      <c r="AK80" s="123"/>
      <c r="AL80" s="123"/>
      <c r="AM80" s="123"/>
      <c r="AN80" s="123"/>
      <c r="AO80" s="123"/>
      <c r="AP80" s="123"/>
      <c r="AQ80" s="123"/>
      <c r="AR80" s="123"/>
      <c r="AS80" s="123"/>
      <c r="AT80" s="123"/>
      <c r="AU80" s="123"/>
      <c r="AV80" s="123"/>
      <c r="AW80" s="123"/>
      <c r="AX80" s="123"/>
      <c r="AY80" s="123"/>
      <c r="AZ80" s="123"/>
      <c r="BA80" s="123"/>
      <c r="BB80" s="123"/>
      <c r="BC80" s="123"/>
      <c r="BD80" s="123"/>
      <c r="BE80" s="123"/>
      <c r="BF80" s="123"/>
      <c r="BG80" s="123"/>
      <c r="BH80" s="123"/>
      <c r="BI80" s="123"/>
      <c r="BJ80" s="123"/>
      <c r="BK80" s="123"/>
      <c r="BL80" s="123"/>
      <c r="BM80" s="123"/>
      <c r="BN80" s="123"/>
      <c r="BO80" s="123"/>
      <c r="BP80" s="123"/>
      <c r="BQ80" s="123"/>
      <c r="BR80" s="123"/>
      <c r="BS80" s="123"/>
      <c r="BT80" s="123"/>
      <c r="BU80" s="123"/>
      <c r="BV80" s="123"/>
      <c r="BW80" s="123"/>
      <c r="BX80" s="123"/>
      <c r="BY80" s="123"/>
      <c r="BZ80" s="123"/>
      <c r="CA80" s="123"/>
      <c r="CB80" s="123"/>
      <c r="CC80" s="123"/>
      <c r="CD80" s="123"/>
      <c r="CE80" s="123"/>
      <c r="CF80" s="123"/>
      <c r="CG80" s="123"/>
      <c r="CH80" s="123"/>
      <c r="CI80" s="123"/>
      <c r="CJ80" s="364"/>
      <c r="CK80" s="364"/>
      <c r="CL80" s="128"/>
      <c r="CM80" s="128"/>
      <c r="CN80" s="123"/>
      <c r="CO80" s="123"/>
      <c r="CP80" s="123"/>
      <c r="CQ80" s="123"/>
      <c r="CR80" s="123"/>
    </row>
    <row r="81" ht="15.6" spans="1:96">
      <c r="A81" s="123"/>
      <c r="B81" s="124"/>
      <c r="C81" s="344"/>
      <c r="D81" s="126"/>
      <c r="E81" s="127"/>
      <c r="F81" s="352"/>
      <c r="G81" s="123"/>
      <c r="H81" s="123"/>
      <c r="I81" s="123"/>
      <c r="J81" s="123"/>
      <c r="K81" s="123"/>
      <c r="L81" s="123"/>
      <c r="M81" s="189"/>
      <c r="N81" s="123"/>
      <c r="O81" s="123"/>
      <c r="P81" s="123"/>
      <c r="Q81" s="123"/>
      <c r="R81" s="123"/>
      <c r="S81" s="123"/>
      <c r="T81" s="123"/>
      <c r="U81" s="123"/>
      <c r="V81" s="123"/>
      <c r="W81" s="123"/>
      <c r="X81" s="123"/>
      <c r="Y81" s="123"/>
      <c r="Z81" s="123"/>
      <c r="AA81" s="123"/>
      <c r="AB81" s="123"/>
      <c r="AC81" s="123"/>
      <c r="AD81" s="123"/>
      <c r="AE81" s="123"/>
      <c r="AF81" s="123"/>
      <c r="AG81" s="123"/>
      <c r="AH81" s="123"/>
      <c r="AI81" s="123"/>
      <c r="AJ81" s="123"/>
      <c r="AK81" s="123"/>
      <c r="AL81" s="123"/>
      <c r="AM81" s="123"/>
      <c r="AN81" s="123"/>
      <c r="AO81" s="123"/>
      <c r="AP81" s="123"/>
      <c r="AQ81" s="123"/>
      <c r="AR81" s="123"/>
      <c r="AS81" s="123"/>
      <c r="AT81" s="123"/>
      <c r="AU81" s="123"/>
      <c r="AV81" s="123"/>
      <c r="AW81" s="123"/>
      <c r="AX81" s="123"/>
      <c r="AY81" s="123"/>
      <c r="AZ81" s="123"/>
      <c r="BA81" s="123"/>
      <c r="BB81" s="123"/>
      <c r="BC81" s="123"/>
      <c r="BD81" s="123"/>
      <c r="BE81" s="123"/>
      <c r="BF81" s="123"/>
      <c r="BG81" s="123"/>
      <c r="BH81" s="123"/>
      <c r="BI81" s="123"/>
      <c r="BJ81" s="123"/>
      <c r="BK81" s="123"/>
      <c r="BL81" s="123"/>
      <c r="BM81" s="123"/>
      <c r="BN81" s="123"/>
      <c r="BO81" s="123"/>
      <c r="BP81" s="123"/>
      <c r="BQ81" s="123"/>
      <c r="BR81" s="123"/>
      <c r="BS81" s="123"/>
      <c r="BT81" s="123"/>
      <c r="BU81" s="123"/>
      <c r="BV81" s="123"/>
      <c r="BW81" s="123"/>
      <c r="BX81" s="123"/>
      <c r="BY81" s="123"/>
      <c r="BZ81" s="123"/>
      <c r="CA81" s="123"/>
      <c r="CB81" s="123"/>
      <c r="CC81" s="123"/>
      <c r="CD81" s="123"/>
      <c r="CE81" s="123"/>
      <c r="CF81" s="123"/>
      <c r="CG81" s="123"/>
      <c r="CH81" s="123"/>
      <c r="CI81" s="123"/>
      <c r="CJ81" s="364"/>
      <c r="CK81" s="364"/>
      <c r="CL81" s="128"/>
      <c r="CM81" s="128"/>
      <c r="CN81" s="123"/>
      <c r="CO81" s="123"/>
      <c r="CP81" s="123"/>
      <c r="CQ81" s="123"/>
      <c r="CR81" s="123"/>
    </row>
    <row r="82" ht="15.6" spans="1:96">
      <c r="A82" s="123"/>
      <c r="B82" s="124"/>
      <c r="C82" s="344"/>
      <c r="D82" s="126"/>
      <c r="E82" s="127"/>
      <c r="F82" s="352"/>
      <c r="G82" s="123"/>
      <c r="H82" s="123"/>
      <c r="I82" s="123"/>
      <c r="J82" s="123"/>
      <c r="K82" s="123"/>
      <c r="L82" s="123"/>
      <c r="M82" s="189"/>
      <c r="N82" s="123"/>
      <c r="O82" s="123"/>
      <c r="P82" s="123"/>
      <c r="Q82" s="123"/>
      <c r="R82" s="123"/>
      <c r="S82" s="123"/>
      <c r="T82" s="123"/>
      <c r="U82" s="123"/>
      <c r="V82" s="123"/>
      <c r="W82" s="123"/>
      <c r="X82" s="123"/>
      <c r="Y82" s="123"/>
      <c r="Z82" s="123"/>
      <c r="AA82" s="123"/>
      <c r="AB82" s="123"/>
      <c r="AC82" s="123"/>
      <c r="AD82" s="123"/>
      <c r="AE82" s="123"/>
      <c r="AF82" s="123"/>
      <c r="AG82" s="123"/>
      <c r="AH82" s="123"/>
      <c r="AI82" s="123"/>
      <c r="AJ82" s="123"/>
      <c r="AK82" s="123"/>
      <c r="AL82" s="123"/>
      <c r="AM82" s="123"/>
      <c r="AN82" s="123"/>
      <c r="AO82" s="123"/>
      <c r="AP82" s="123"/>
      <c r="AQ82" s="123"/>
      <c r="AR82" s="123"/>
      <c r="AS82" s="123"/>
      <c r="AT82" s="123"/>
      <c r="AU82" s="123"/>
      <c r="AV82" s="123"/>
      <c r="AW82" s="123"/>
      <c r="AX82" s="123"/>
      <c r="AY82" s="123"/>
      <c r="AZ82" s="123"/>
      <c r="BA82" s="123"/>
      <c r="BB82" s="123"/>
      <c r="BC82" s="123"/>
      <c r="BD82" s="123"/>
      <c r="BE82" s="123"/>
      <c r="BF82" s="123"/>
      <c r="BG82" s="123"/>
      <c r="BH82" s="123"/>
      <c r="BI82" s="123"/>
      <c r="BJ82" s="123"/>
      <c r="BK82" s="123"/>
      <c r="BL82" s="123"/>
      <c r="BM82" s="123"/>
      <c r="BN82" s="123"/>
      <c r="BO82" s="123"/>
      <c r="BP82" s="123"/>
      <c r="BQ82" s="123"/>
      <c r="BR82" s="123"/>
      <c r="BS82" s="123"/>
      <c r="BT82" s="123"/>
      <c r="BU82" s="123"/>
      <c r="BV82" s="123"/>
      <c r="BW82" s="123"/>
      <c r="BX82" s="123"/>
      <c r="BY82" s="123"/>
      <c r="BZ82" s="123"/>
      <c r="CA82" s="123"/>
      <c r="CB82" s="123"/>
      <c r="CC82" s="123"/>
      <c r="CD82" s="123"/>
      <c r="CE82" s="123"/>
      <c r="CF82" s="123"/>
      <c r="CG82" s="123"/>
      <c r="CH82" s="123"/>
      <c r="CI82" s="123"/>
      <c r="CJ82" s="364"/>
      <c r="CK82" s="364"/>
      <c r="CL82" s="128"/>
      <c r="CM82" s="128"/>
      <c r="CN82" s="123"/>
      <c r="CO82" s="123"/>
      <c r="CP82" s="123"/>
      <c r="CQ82" s="123"/>
      <c r="CR82" s="123"/>
    </row>
    <row r="83" ht="15.6" spans="1:96">
      <c r="A83" s="123"/>
      <c r="B83" s="124"/>
      <c r="C83" s="344"/>
      <c r="D83" s="126"/>
      <c r="E83" s="127"/>
      <c r="F83" s="352"/>
      <c r="G83" s="123"/>
      <c r="H83" s="123"/>
      <c r="I83" s="123"/>
      <c r="J83" s="123"/>
      <c r="K83" s="123"/>
      <c r="L83" s="123"/>
      <c r="M83" s="189"/>
      <c r="N83" s="123"/>
      <c r="O83" s="123"/>
      <c r="P83" s="123"/>
      <c r="Q83" s="123"/>
      <c r="R83" s="123"/>
      <c r="S83" s="123"/>
      <c r="T83" s="123"/>
      <c r="U83" s="123"/>
      <c r="V83" s="123"/>
      <c r="W83" s="123"/>
      <c r="X83" s="123"/>
      <c r="Y83" s="123"/>
      <c r="Z83" s="123"/>
      <c r="AA83" s="123"/>
      <c r="AB83" s="123"/>
      <c r="AC83" s="123"/>
      <c r="AD83" s="123"/>
      <c r="AE83" s="123"/>
      <c r="AF83" s="123"/>
      <c r="AG83" s="123"/>
      <c r="AH83" s="123"/>
      <c r="AI83" s="123"/>
      <c r="AJ83" s="123"/>
      <c r="AK83" s="123"/>
      <c r="AL83" s="123"/>
      <c r="AM83" s="123"/>
      <c r="AN83" s="123"/>
      <c r="AO83" s="123"/>
      <c r="AP83" s="123"/>
      <c r="AQ83" s="123"/>
      <c r="AR83" s="123"/>
      <c r="AS83" s="123"/>
      <c r="AT83" s="123"/>
      <c r="AU83" s="123"/>
      <c r="AV83" s="123"/>
      <c r="AW83" s="123"/>
      <c r="AX83" s="123"/>
      <c r="AY83" s="123"/>
      <c r="AZ83" s="123"/>
      <c r="BA83" s="123"/>
      <c r="BB83" s="123"/>
      <c r="BC83" s="123"/>
      <c r="BD83" s="123"/>
      <c r="BE83" s="123"/>
      <c r="BF83" s="123"/>
      <c r="BG83" s="123"/>
      <c r="BH83" s="123"/>
      <c r="BI83" s="123"/>
      <c r="BJ83" s="123"/>
      <c r="BK83" s="123"/>
      <c r="BL83" s="123"/>
      <c r="BM83" s="123"/>
      <c r="BN83" s="123"/>
      <c r="BO83" s="123"/>
      <c r="BP83" s="123"/>
      <c r="BQ83" s="123"/>
      <c r="BR83" s="123"/>
      <c r="BS83" s="123"/>
      <c r="BT83" s="123"/>
      <c r="BU83" s="123"/>
      <c r="BV83" s="123"/>
      <c r="BW83" s="123"/>
      <c r="BX83" s="123"/>
      <c r="BY83" s="123"/>
      <c r="BZ83" s="123"/>
      <c r="CA83" s="123"/>
      <c r="CB83" s="123"/>
      <c r="CC83" s="123"/>
      <c r="CD83" s="123"/>
      <c r="CE83" s="123"/>
      <c r="CF83" s="123"/>
      <c r="CG83" s="123"/>
      <c r="CH83" s="123"/>
      <c r="CI83" s="123"/>
      <c r="CJ83" s="364"/>
      <c r="CK83" s="364"/>
      <c r="CL83" s="128"/>
      <c r="CM83" s="128"/>
      <c r="CN83" s="123"/>
      <c r="CO83" s="123"/>
      <c r="CP83" s="123"/>
      <c r="CQ83" s="123"/>
      <c r="CR83" s="123"/>
    </row>
    <row r="84" ht="15.6" spans="1:96">
      <c r="A84" s="123"/>
      <c r="B84" s="124"/>
      <c r="C84" s="344"/>
      <c r="D84" s="126"/>
      <c r="E84" s="127"/>
      <c r="F84" s="352"/>
      <c r="G84" s="123"/>
      <c r="H84" s="123"/>
      <c r="I84" s="123"/>
      <c r="J84" s="123"/>
      <c r="K84" s="123"/>
      <c r="L84" s="123"/>
      <c r="M84" s="189"/>
      <c r="N84" s="123"/>
      <c r="O84" s="123"/>
      <c r="P84" s="123"/>
      <c r="Q84" s="123"/>
      <c r="R84" s="123"/>
      <c r="S84" s="123"/>
      <c r="T84" s="123"/>
      <c r="U84" s="123"/>
      <c r="V84" s="123"/>
      <c r="W84" s="123"/>
      <c r="X84" s="123"/>
      <c r="Y84" s="123"/>
      <c r="Z84" s="123"/>
      <c r="AA84" s="123"/>
      <c r="AB84" s="123"/>
      <c r="AC84" s="123"/>
      <c r="AD84" s="123"/>
      <c r="AE84" s="123"/>
      <c r="AF84" s="123"/>
      <c r="AG84" s="123"/>
      <c r="AH84" s="123"/>
      <c r="AI84" s="123"/>
      <c r="AJ84" s="123"/>
      <c r="AK84" s="123"/>
      <c r="AL84" s="123"/>
      <c r="AM84" s="123"/>
      <c r="AN84" s="123"/>
      <c r="AO84" s="123"/>
      <c r="AP84" s="123"/>
      <c r="AQ84" s="123"/>
      <c r="AR84" s="123"/>
      <c r="AS84" s="123"/>
      <c r="AT84" s="123"/>
      <c r="AU84" s="123"/>
      <c r="AV84" s="123"/>
      <c r="AW84" s="123"/>
      <c r="AX84" s="123"/>
      <c r="AY84" s="123"/>
      <c r="AZ84" s="123"/>
      <c r="BA84" s="123"/>
      <c r="BB84" s="123"/>
      <c r="BC84" s="123"/>
      <c r="BD84" s="123"/>
      <c r="BE84" s="123"/>
      <c r="BF84" s="123"/>
      <c r="BG84" s="123"/>
      <c r="BH84" s="123"/>
      <c r="BI84" s="123"/>
      <c r="BJ84" s="123"/>
      <c r="BK84" s="123"/>
      <c r="BL84" s="123"/>
      <c r="BM84" s="123"/>
      <c r="BN84" s="123"/>
      <c r="BO84" s="123"/>
      <c r="BP84" s="123"/>
      <c r="BQ84" s="123"/>
      <c r="BR84" s="123"/>
      <c r="BS84" s="123"/>
      <c r="BT84" s="123"/>
      <c r="BU84" s="123"/>
      <c r="BV84" s="123"/>
      <c r="BW84" s="123"/>
      <c r="BX84" s="123"/>
      <c r="BY84" s="123"/>
      <c r="BZ84" s="123"/>
      <c r="CA84" s="123"/>
      <c r="CB84" s="123"/>
      <c r="CC84" s="123"/>
      <c r="CD84" s="123"/>
      <c r="CE84" s="123"/>
      <c r="CF84" s="123"/>
      <c r="CG84" s="123"/>
      <c r="CH84" s="123"/>
      <c r="CI84" s="123"/>
      <c r="CJ84" s="364"/>
      <c r="CK84" s="364"/>
      <c r="CL84" s="128"/>
      <c r="CM84" s="128"/>
      <c r="CN84" s="123"/>
      <c r="CO84" s="123"/>
      <c r="CP84" s="123"/>
      <c r="CQ84" s="123"/>
      <c r="CR84" s="123"/>
    </row>
    <row r="85" ht="15.6" spans="1:96">
      <c r="A85" s="123"/>
      <c r="B85" s="124"/>
      <c r="C85" s="344"/>
      <c r="D85" s="126"/>
      <c r="E85" s="127"/>
      <c r="F85" s="352"/>
      <c r="G85" s="123"/>
      <c r="H85" s="123"/>
      <c r="I85" s="123"/>
      <c r="J85" s="123"/>
      <c r="K85" s="123"/>
      <c r="L85" s="123"/>
      <c r="M85" s="189"/>
      <c r="N85" s="123"/>
      <c r="O85" s="123"/>
      <c r="P85" s="123"/>
      <c r="Q85" s="123"/>
      <c r="R85" s="123"/>
      <c r="S85" s="123"/>
      <c r="T85" s="123"/>
      <c r="U85" s="123"/>
      <c r="V85" s="123"/>
      <c r="W85" s="123"/>
      <c r="X85" s="123"/>
      <c r="Y85" s="123"/>
      <c r="Z85" s="123"/>
      <c r="AA85" s="123"/>
      <c r="AB85" s="123"/>
      <c r="AC85" s="123"/>
      <c r="AD85" s="123"/>
      <c r="AE85" s="123"/>
      <c r="AF85" s="123"/>
      <c r="AG85" s="123"/>
      <c r="AH85" s="123"/>
      <c r="AI85" s="123"/>
      <c r="AJ85" s="123"/>
      <c r="AK85" s="123"/>
      <c r="AL85" s="123"/>
      <c r="AM85" s="123"/>
      <c r="AN85" s="123"/>
      <c r="AO85" s="123"/>
      <c r="AP85" s="123"/>
      <c r="AQ85" s="123"/>
      <c r="AR85" s="123"/>
      <c r="AS85" s="123"/>
      <c r="AT85" s="123"/>
      <c r="AU85" s="123"/>
      <c r="AV85" s="123"/>
      <c r="AW85" s="123"/>
      <c r="AX85" s="123"/>
      <c r="AY85" s="123"/>
      <c r="AZ85" s="123"/>
      <c r="BA85" s="123"/>
      <c r="BB85" s="123"/>
      <c r="BC85" s="123"/>
      <c r="BD85" s="123"/>
      <c r="BE85" s="123"/>
      <c r="BF85" s="123"/>
      <c r="BG85" s="123"/>
      <c r="BH85" s="123"/>
      <c r="BI85" s="123"/>
      <c r="BJ85" s="123"/>
      <c r="BK85" s="123"/>
      <c r="BL85" s="123"/>
      <c r="BM85" s="123"/>
      <c r="BN85" s="123"/>
      <c r="BO85" s="123"/>
      <c r="BP85" s="123"/>
      <c r="BQ85" s="123"/>
      <c r="BR85" s="123"/>
      <c r="BS85" s="123"/>
      <c r="BT85" s="123"/>
      <c r="BU85" s="123"/>
      <c r="BV85" s="123"/>
      <c r="BW85" s="123"/>
      <c r="BX85" s="123"/>
      <c r="BY85" s="123"/>
      <c r="BZ85" s="123"/>
      <c r="CA85" s="123"/>
      <c r="CB85" s="123"/>
      <c r="CC85" s="123"/>
      <c r="CD85" s="123"/>
      <c r="CE85" s="123"/>
      <c r="CF85" s="123"/>
      <c r="CG85" s="123"/>
      <c r="CH85" s="123"/>
      <c r="CI85" s="123"/>
      <c r="CJ85" s="364"/>
      <c r="CK85" s="364"/>
      <c r="CL85" s="128"/>
      <c r="CM85" s="128"/>
      <c r="CN85" s="123"/>
      <c r="CO85" s="123"/>
      <c r="CP85" s="123"/>
      <c r="CQ85" s="123"/>
      <c r="CR85" s="123"/>
    </row>
    <row r="86" ht="15.6" spans="1:96">
      <c r="A86" s="123"/>
      <c r="B86" s="124"/>
      <c r="C86" s="344"/>
      <c r="D86" s="126"/>
      <c r="E86" s="127"/>
      <c r="F86" s="352"/>
      <c r="G86" s="123"/>
      <c r="H86" s="123"/>
      <c r="I86" s="123"/>
      <c r="J86" s="123"/>
      <c r="K86" s="123"/>
      <c r="L86" s="123"/>
      <c r="M86" s="189"/>
      <c r="N86" s="123"/>
      <c r="O86" s="123"/>
      <c r="P86" s="123"/>
      <c r="Q86" s="123"/>
      <c r="R86" s="123"/>
      <c r="S86" s="123"/>
      <c r="T86" s="123"/>
      <c r="U86" s="123"/>
      <c r="V86" s="123"/>
      <c r="W86" s="123"/>
      <c r="X86" s="123"/>
      <c r="Y86" s="123"/>
      <c r="Z86" s="123"/>
      <c r="AA86" s="123"/>
      <c r="AB86" s="123"/>
      <c r="AC86" s="123"/>
      <c r="AD86" s="123"/>
      <c r="AE86" s="123"/>
      <c r="AF86" s="123"/>
      <c r="AG86" s="123"/>
      <c r="AH86" s="123"/>
      <c r="AI86" s="123"/>
      <c r="AJ86" s="123"/>
      <c r="AK86" s="123"/>
      <c r="AL86" s="123"/>
      <c r="AM86" s="123"/>
      <c r="AN86" s="123"/>
      <c r="AO86" s="123"/>
      <c r="AP86" s="123"/>
      <c r="AQ86" s="123"/>
      <c r="AR86" s="123"/>
      <c r="AS86" s="123"/>
      <c r="AT86" s="123"/>
      <c r="AU86" s="123"/>
      <c r="AV86" s="123"/>
      <c r="AW86" s="123"/>
      <c r="AX86" s="123"/>
      <c r="AY86" s="123"/>
      <c r="AZ86" s="123"/>
      <c r="BA86" s="123"/>
      <c r="BB86" s="123"/>
      <c r="BC86" s="123"/>
      <c r="BD86" s="123"/>
      <c r="BE86" s="123"/>
      <c r="BF86" s="123"/>
      <c r="BG86" s="123"/>
      <c r="BH86" s="123"/>
      <c r="BI86" s="123"/>
      <c r="BJ86" s="123"/>
      <c r="BK86" s="123"/>
      <c r="BL86" s="123"/>
      <c r="BM86" s="123"/>
      <c r="BN86" s="123"/>
      <c r="BO86" s="123"/>
      <c r="BP86" s="123"/>
      <c r="BQ86" s="123"/>
      <c r="BR86" s="123"/>
      <c r="BS86" s="123"/>
      <c r="BT86" s="123"/>
      <c r="BU86" s="123"/>
      <c r="BV86" s="123"/>
      <c r="BW86" s="123"/>
      <c r="BX86" s="123"/>
      <c r="BY86" s="123"/>
      <c r="BZ86" s="123"/>
      <c r="CA86" s="123"/>
      <c r="CB86" s="123"/>
      <c r="CC86" s="123"/>
      <c r="CD86" s="123"/>
      <c r="CE86" s="123"/>
      <c r="CF86" s="123"/>
      <c r="CG86" s="123"/>
      <c r="CH86" s="123"/>
      <c r="CI86" s="123"/>
      <c r="CJ86" s="364"/>
      <c r="CK86" s="364"/>
      <c r="CL86" s="128"/>
      <c r="CM86" s="128"/>
      <c r="CN86" s="123"/>
      <c r="CO86" s="123"/>
      <c r="CP86" s="123"/>
      <c r="CQ86" s="123"/>
      <c r="CR86" s="123"/>
    </row>
    <row r="87" ht="15.6" spans="1:96">
      <c r="A87" s="123"/>
      <c r="B87" s="124"/>
      <c r="C87" s="344"/>
      <c r="D87" s="126"/>
      <c r="E87" s="127"/>
      <c r="F87" s="352"/>
      <c r="G87" s="123"/>
      <c r="H87" s="123"/>
      <c r="I87" s="123"/>
      <c r="J87" s="123"/>
      <c r="K87" s="123"/>
      <c r="L87" s="123"/>
      <c r="M87" s="189"/>
      <c r="N87" s="123"/>
      <c r="O87" s="123"/>
      <c r="P87" s="123"/>
      <c r="Q87" s="123"/>
      <c r="R87" s="123"/>
      <c r="S87" s="123"/>
      <c r="T87" s="123"/>
      <c r="U87" s="123"/>
      <c r="V87" s="123"/>
      <c r="W87" s="123"/>
      <c r="X87" s="123"/>
      <c r="Y87" s="123"/>
      <c r="Z87" s="123"/>
      <c r="AA87" s="123"/>
      <c r="AB87" s="123"/>
      <c r="AC87" s="123"/>
      <c r="AD87" s="123"/>
      <c r="AE87" s="123"/>
      <c r="AF87" s="123"/>
      <c r="AG87" s="123"/>
      <c r="AH87" s="123"/>
      <c r="AI87" s="123"/>
      <c r="AJ87" s="123"/>
      <c r="AK87" s="123"/>
      <c r="AL87" s="123"/>
      <c r="AM87" s="123"/>
      <c r="AN87" s="123"/>
      <c r="AO87" s="123"/>
      <c r="AP87" s="123"/>
      <c r="AQ87" s="123"/>
      <c r="AR87" s="123"/>
      <c r="AS87" s="123"/>
      <c r="AT87" s="123"/>
      <c r="AU87" s="123"/>
      <c r="AV87" s="123"/>
      <c r="AW87" s="123"/>
      <c r="AX87" s="123"/>
      <c r="AY87" s="123"/>
      <c r="AZ87" s="123"/>
      <c r="BA87" s="123"/>
      <c r="BB87" s="123"/>
      <c r="BC87" s="123"/>
      <c r="BD87" s="123"/>
      <c r="BE87" s="123"/>
      <c r="BF87" s="123"/>
      <c r="BG87" s="123"/>
      <c r="BH87" s="123"/>
      <c r="BI87" s="123"/>
      <c r="BJ87" s="123"/>
      <c r="BK87" s="123"/>
      <c r="BL87" s="123"/>
      <c r="BM87" s="123"/>
      <c r="BN87" s="123"/>
      <c r="BO87" s="123"/>
      <c r="BP87" s="123"/>
      <c r="BQ87" s="123"/>
      <c r="BR87" s="123"/>
      <c r="BS87" s="123"/>
      <c r="BT87" s="123"/>
      <c r="BU87" s="123"/>
      <c r="BV87" s="123"/>
      <c r="BW87" s="123"/>
      <c r="BX87" s="123"/>
      <c r="BY87" s="123"/>
      <c r="BZ87" s="123"/>
      <c r="CA87" s="123"/>
      <c r="CB87" s="123"/>
      <c r="CC87" s="123"/>
      <c r="CD87" s="123"/>
      <c r="CE87" s="123"/>
      <c r="CF87" s="123"/>
      <c r="CG87" s="123"/>
      <c r="CH87" s="123"/>
      <c r="CI87" s="123"/>
      <c r="CJ87" s="364"/>
      <c r="CK87" s="364"/>
      <c r="CL87" s="128"/>
      <c r="CM87" s="128"/>
      <c r="CN87" s="123"/>
      <c r="CO87" s="123"/>
      <c r="CP87" s="123"/>
      <c r="CQ87" s="123"/>
      <c r="CR87" s="123"/>
    </row>
    <row r="88" ht="15.6" spans="1:96">
      <c r="A88" s="123"/>
      <c r="B88" s="124"/>
      <c r="C88" s="344"/>
      <c r="D88" s="126"/>
      <c r="E88" s="127"/>
      <c r="F88" s="352"/>
      <c r="G88" s="123"/>
      <c r="H88" s="123"/>
      <c r="I88" s="123"/>
      <c r="J88" s="123"/>
      <c r="K88" s="123"/>
      <c r="L88" s="123"/>
      <c r="M88" s="189"/>
      <c r="N88" s="123"/>
      <c r="O88" s="123"/>
      <c r="P88" s="123"/>
      <c r="Q88" s="123"/>
      <c r="R88" s="123"/>
      <c r="S88" s="123"/>
      <c r="T88" s="123"/>
      <c r="U88" s="123"/>
      <c r="V88" s="123"/>
      <c r="W88" s="123"/>
      <c r="X88" s="123"/>
      <c r="Y88" s="123"/>
      <c r="Z88" s="123"/>
      <c r="AA88" s="123"/>
      <c r="AB88" s="123"/>
      <c r="AC88" s="123"/>
      <c r="AD88" s="123"/>
      <c r="AE88" s="123"/>
      <c r="AF88" s="123"/>
      <c r="AG88" s="123"/>
      <c r="AH88" s="123"/>
      <c r="AI88" s="123"/>
      <c r="AJ88" s="123"/>
      <c r="AK88" s="123"/>
      <c r="AL88" s="123"/>
      <c r="AM88" s="123"/>
      <c r="AN88" s="123"/>
      <c r="AO88" s="123"/>
      <c r="AP88" s="123"/>
      <c r="AQ88" s="123"/>
      <c r="AR88" s="123"/>
      <c r="AS88" s="123"/>
      <c r="AT88" s="123"/>
      <c r="AU88" s="123"/>
      <c r="AV88" s="123"/>
      <c r="AW88" s="123"/>
      <c r="AX88" s="123"/>
      <c r="AY88" s="123"/>
      <c r="AZ88" s="123"/>
      <c r="BA88" s="123"/>
      <c r="BB88" s="123"/>
      <c r="BC88" s="123"/>
      <c r="BD88" s="123"/>
      <c r="BE88" s="123"/>
      <c r="BF88" s="123"/>
      <c r="BG88" s="123"/>
      <c r="BH88" s="123"/>
      <c r="BI88" s="123"/>
      <c r="BJ88" s="123"/>
      <c r="BK88" s="123"/>
      <c r="BL88" s="123"/>
      <c r="BM88" s="123"/>
      <c r="BN88" s="123"/>
      <c r="BO88" s="123"/>
      <c r="BP88" s="123"/>
      <c r="BQ88" s="123"/>
      <c r="BR88" s="123"/>
      <c r="BS88" s="123"/>
      <c r="BT88" s="123"/>
      <c r="BU88" s="123"/>
      <c r="BV88" s="123"/>
      <c r="BW88" s="123"/>
      <c r="BX88" s="123"/>
      <c r="BY88" s="123"/>
      <c r="BZ88" s="123"/>
      <c r="CA88" s="123"/>
      <c r="CB88" s="123"/>
      <c r="CC88" s="123"/>
      <c r="CD88" s="123"/>
      <c r="CE88" s="123"/>
      <c r="CF88" s="123"/>
      <c r="CG88" s="123"/>
      <c r="CH88" s="123"/>
      <c r="CI88" s="123"/>
      <c r="CJ88" s="364"/>
      <c r="CK88" s="364"/>
      <c r="CL88" s="128"/>
      <c r="CM88" s="128"/>
      <c r="CN88" s="123"/>
      <c r="CO88" s="123"/>
      <c r="CP88" s="123"/>
      <c r="CQ88" s="123"/>
      <c r="CR88" s="123"/>
    </row>
    <row r="89" ht="15.6" spans="1:96">
      <c r="A89" s="123"/>
      <c r="B89" s="124"/>
      <c r="C89" s="344"/>
      <c r="D89" s="126"/>
      <c r="E89" s="127"/>
      <c r="F89" s="352"/>
      <c r="G89" s="123"/>
      <c r="H89" s="123"/>
      <c r="I89" s="123"/>
      <c r="J89" s="123"/>
      <c r="K89" s="123"/>
      <c r="L89" s="123"/>
      <c r="M89" s="189"/>
      <c r="N89" s="123"/>
      <c r="O89" s="123"/>
      <c r="P89" s="123"/>
      <c r="Q89" s="123"/>
      <c r="R89" s="123"/>
      <c r="S89" s="123"/>
      <c r="T89" s="123"/>
      <c r="U89" s="123"/>
      <c r="V89" s="123"/>
      <c r="W89" s="123"/>
      <c r="X89" s="123"/>
      <c r="Y89" s="123"/>
      <c r="Z89" s="123"/>
      <c r="AA89" s="123"/>
      <c r="AB89" s="123"/>
      <c r="AC89" s="123"/>
      <c r="AD89" s="123"/>
      <c r="AE89" s="123"/>
      <c r="AF89" s="123"/>
      <c r="AG89" s="123"/>
      <c r="AH89" s="123"/>
      <c r="AI89" s="123"/>
      <c r="AJ89" s="123"/>
      <c r="AK89" s="123"/>
      <c r="AL89" s="123"/>
      <c r="AM89" s="123"/>
      <c r="AN89" s="123"/>
      <c r="AO89" s="123"/>
      <c r="AP89" s="123"/>
      <c r="AQ89" s="123"/>
      <c r="AR89" s="123"/>
      <c r="AS89" s="123"/>
      <c r="AT89" s="123"/>
      <c r="AU89" s="123"/>
      <c r="AV89" s="123"/>
      <c r="AW89" s="123"/>
      <c r="AX89" s="123"/>
      <c r="AY89" s="123"/>
      <c r="AZ89" s="123"/>
      <c r="BA89" s="123"/>
      <c r="BB89" s="123"/>
      <c r="BC89" s="123"/>
      <c r="BD89" s="123"/>
      <c r="BE89" s="123"/>
      <c r="BF89" s="123"/>
      <c r="BG89" s="123"/>
      <c r="BH89" s="123"/>
      <c r="BI89" s="123"/>
      <c r="BJ89" s="123"/>
      <c r="BK89" s="123"/>
      <c r="BL89" s="123"/>
      <c r="BM89" s="123"/>
      <c r="BN89" s="123"/>
      <c r="BO89" s="123"/>
      <c r="BP89" s="123"/>
      <c r="BQ89" s="123"/>
      <c r="BR89" s="123"/>
      <c r="BS89" s="123"/>
      <c r="BT89" s="123"/>
      <c r="BU89" s="123"/>
      <c r="BV89" s="123"/>
      <c r="BW89" s="123"/>
      <c r="BX89" s="123"/>
      <c r="BY89" s="123"/>
      <c r="BZ89" s="123"/>
      <c r="CA89" s="123"/>
      <c r="CB89" s="123"/>
      <c r="CC89" s="123"/>
      <c r="CD89" s="123"/>
      <c r="CE89" s="123"/>
      <c r="CF89" s="123"/>
      <c r="CG89" s="123"/>
      <c r="CH89" s="123"/>
      <c r="CI89" s="123"/>
      <c r="CJ89" s="364"/>
      <c r="CK89" s="364"/>
      <c r="CL89" s="128"/>
      <c r="CM89" s="128"/>
      <c r="CN89" s="123"/>
      <c r="CO89" s="123"/>
      <c r="CP89" s="123"/>
      <c r="CQ89" s="123"/>
      <c r="CR89" s="123"/>
    </row>
    <row r="90" ht="15.6" spans="1:96">
      <c r="A90" s="123"/>
      <c r="B90" s="124"/>
      <c r="C90" s="344"/>
      <c r="D90" s="126"/>
      <c r="E90" s="127"/>
      <c r="F90" s="352"/>
      <c r="G90" s="123"/>
      <c r="H90" s="123"/>
      <c r="I90" s="123"/>
      <c r="J90" s="123"/>
      <c r="K90" s="123"/>
      <c r="L90" s="123"/>
      <c r="M90" s="189"/>
      <c r="N90" s="123"/>
      <c r="O90" s="123"/>
      <c r="P90" s="123"/>
      <c r="Q90" s="123"/>
      <c r="R90" s="123"/>
      <c r="S90" s="123"/>
      <c r="T90" s="123"/>
      <c r="U90" s="123"/>
      <c r="V90" s="123"/>
      <c r="W90" s="123"/>
      <c r="X90" s="123"/>
      <c r="Y90" s="123"/>
      <c r="Z90" s="123"/>
      <c r="AA90" s="123"/>
      <c r="AB90" s="123"/>
      <c r="AC90" s="123"/>
      <c r="AD90" s="123"/>
      <c r="AE90" s="123"/>
      <c r="AF90" s="123"/>
      <c r="AG90" s="123"/>
      <c r="AH90" s="123"/>
      <c r="AI90" s="123"/>
      <c r="AJ90" s="123"/>
      <c r="AK90" s="123"/>
      <c r="AL90" s="123"/>
      <c r="AM90" s="123"/>
      <c r="AN90" s="123"/>
      <c r="AO90" s="123"/>
      <c r="AP90" s="123"/>
      <c r="AQ90" s="123"/>
      <c r="AR90" s="123"/>
      <c r="AS90" s="123"/>
      <c r="AT90" s="123"/>
      <c r="AU90" s="123"/>
      <c r="AV90" s="123"/>
      <c r="AW90" s="123"/>
      <c r="AX90" s="123"/>
      <c r="AY90" s="123"/>
      <c r="AZ90" s="123"/>
      <c r="BA90" s="123"/>
      <c r="BB90" s="123"/>
      <c r="BC90" s="123"/>
      <c r="BD90" s="123"/>
      <c r="BE90" s="123"/>
      <c r="BF90" s="123"/>
      <c r="BG90" s="123"/>
      <c r="BH90" s="123"/>
      <c r="BI90" s="123"/>
      <c r="BJ90" s="123"/>
      <c r="BK90" s="123"/>
      <c r="BL90" s="123"/>
      <c r="BM90" s="123"/>
      <c r="BN90" s="123"/>
      <c r="BO90" s="123"/>
      <c r="BP90" s="123"/>
      <c r="BQ90" s="123"/>
      <c r="BR90" s="123"/>
      <c r="BS90" s="123"/>
      <c r="BT90" s="123"/>
      <c r="BU90" s="123"/>
      <c r="BV90" s="123"/>
      <c r="BW90" s="123"/>
      <c r="BX90" s="123"/>
      <c r="BY90" s="123"/>
      <c r="BZ90" s="123"/>
      <c r="CA90" s="123"/>
      <c r="CB90" s="123"/>
      <c r="CC90" s="123"/>
      <c r="CD90" s="123"/>
      <c r="CE90" s="123"/>
      <c r="CF90" s="123"/>
      <c r="CG90" s="123"/>
      <c r="CH90" s="123"/>
      <c r="CI90" s="123"/>
      <c r="CJ90" s="364"/>
      <c r="CK90" s="364"/>
      <c r="CL90" s="128"/>
      <c r="CM90" s="128"/>
      <c r="CN90" s="123"/>
      <c r="CO90" s="123"/>
      <c r="CP90" s="123"/>
      <c r="CQ90" s="123"/>
      <c r="CR90" s="123"/>
    </row>
    <row r="91" ht="15.6" spans="1:96">
      <c r="A91" s="123"/>
      <c r="B91" s="124"/>
      <c r="C91" s="344"/>
      <c r="D91" s="126"/>
      <c r="E91" s="127"/>
      <c r="F91" s="352"/>
      <c r="G91" s="123"/>
      <c r="H91" s="123"/>
      <c r="I91" s="123"/>
      <c r="J91" s="123"/>
      <c r="K91" s="123"/>
      <c r="L91" s="123"/>
      <c r="M91" s="189"/>
      <c r="N91" s="123"/>
      <c r="O91" s="123"/>
      <c r="P91" s="123"/>
      <c r="Q91" s="123"/>
      <c r="R91" s="123"/>
      <c r="S91" s="123"/>
      <c r="T91" s="123"/>
      <c r="U91" s="123"/>
      <c r="V91" s="123"/>
      <c r="W91" s="123"/>
      <c r="X91" s="123"/>
      <c r="Y91" s="123"/>
      <c r="Z91" s="123"/>
      <c r="AA91" s="123"/>
      <c r="AB91" s="123"/>
      <c r="AC91" s="123"/>
      <c r="AD91" s="123"/>
      <c r="AE91" s="123"/>
      <c r="AF91" s="123"/>
      <c r="AG91" s="123"/>
      <c r="AH91" s="123"/>
      <c r="AI91" s="123"/>
      <c r="AJ91" s="123"/>
      <c r="AK91" s="123"/>
      <c r="AL91" s="123"/>
      <c r="AM91" s="123"/>
      <c r="AN91" s="123"/>
      <c r="AO91" s="123"/>
      <c r="AP91" s="123"/>
      <c r="AQ91" s="123"/>
      <c r="AR91" s="123"/>
      <c r="AS91" s="123"/>
      <c r="AT91" s="123"/>
      <c r="AU91" s="123"/>
      <c r="AV91" s="123"/>
      <c r="AW91" s="123"/>
      <c r="AX91" s="123"/>
      <c r="AY91" s="123"/>
      <c r="AZ91" s="123"/>
      <c r="BA91" s="123"/>
      <c r="BB91" s="123"/>
      <c r="BC91" s="123"/>
      <c r="BD91" s="123"/>
      <c r="BE91" s="123"/>
      <c r="BF91" s="123"/>
      <c r="BG91" s="123"/>
      <c r="BH91" s="123"/>
      <c r="BI91" s="123"/>
      <c r="BJ91" s="123"/>
      <c r="BK91" s="123"/>
      <c r="BL91" s="123"/>
      <c r="BM91" s="123"/>
      <c r="BN91" s="123"/>
      <c r="BO91" s="123"/>
      <c r="BP91" s="123"/>
      <c r="BQ91" s="123"/>
      <c r="BR91" s="123"/>
      <c r="BS91" s="123"/>
      <c r="BT91" s="123"/>
      <c r="BU91" s="123"/>
      <c r="BV91" s="123"/>
      <c r="BW91" s="123"/>
      <c r="BX91" s="123"/>
      <c r="BY91" s="123"/>
      <c r="BZ91" s="123"/>
      <c r="CA91" s="123"/>
      <c r="CB91" s="123"/>
      <c r="CC91" s="123"/>
      <c r="CD91" s="123"/>
      <c r="CE91" s="123"/>
      <c r="CF91" s="123"/>
      <c r="CG91" s="123"/>
      <c r="CH91" s="123"/>
      <c r="CI91" s="123"/>
      <c r="CJ91" s="364"/>
      <c r="CK91" s="364"/>
      <c r="CL91" s="128"/>
      <c r="CM91" s="128"/>
      <c r="CN91" s="123"/>
      <c r="CO91" s="123"/>
      <c r="CP91" s="123"/>
      <c r="CQ91" s="123"/>
      <c r="CR91" s="123"/>
    </row>
    <row r="92" ht="15.6" spans="1:96">
      <c r="A92" s="123"/>
      <c r="B92" s="124"/>
      <c r="C92" s="344"/>
      <c r="D92" s="126"/>
      <c r="E92" s="127"/>
      <c r="F92" s="352"/>
      <c r="G92" s="123"/>
      <c r="H92" s="123"/>
      <c r="I92" s="123"/>
      <c r="J92" s="123"/>
      <c r="K92" s="123"/>
      <c r="L92" s="123"/>
      <c r="M92" s="189"/>
      <c r="N92" s="123"/>
      <c r="O92" s="123"/>
      <c r="P92" s="123"/>
      <c r="Q92" s="123"/>
      <c r="R92" s="123"/>
      <c r="S92" s="123"/>
      <c r="T92" s="123"/>
      <c r="U92" s="123"/>
      <c r="V92" s="123"/>
      <c r="W92" s="123"/>
      <c r="X92" s="123"/>
      <c r="Y92" s="123"/>
      <c r="Z92" s="123"/>
      <c r="AA92" s="123"/>
      <c r="AB92" s="123"/>
      <c r="AC92" s="123"/>
      <c r="AD92" s="123"/>
      <c r="AE92" s="123"/>
      <c r="AF92" s="123"/>
      <c r="AG92" s="123"/>
      <c r="AH92" s="123"/>
      <c r="AI92" s="123"/>
      <c r="AJ92" s="123"/>
      <c r="AK92" s="123"/>
      <c r="AL92" s="123"/>
      <c r="AM92" s="123"/>
      <c r="AN92" s="123"/>
      <c r="AO92" s="123"/>
      <c r="AP92" s="123"/>
      <c r="AQ92" s="123"/>
      <c r="AR92" s="123"/>
      <c r="AS92" s="123"/>
      <c r="AT92" s="123"/>
      <c r="AU92" s="123"/>
      <c r="AV92" s="123"/>
      <c r="AW92" s="123"/>
      <c r="AX92" s="123"/>
      <c r="AY92" s="123"/>
      <c r="AZ92" s="123"/>
      <c r="BA92" s="123"/>
      <c r="BB92" s="123"/>
      <c r="BC92" s="123"/>
      <c r="BD92" s="123"/>
      <c r="BE92" s="123"/>
      <c r="BF92" s="123"/>
      <c r="BG92" s="123"/>
      <c r="BH92" s="123"/>
      <c r="BI92" s="123"/>
      <c r="BJ92" s="123"/>
      <c r="BK92" s="123"/>
      <c r="BL92" s="123"/>
      <c r="BM92" s="123"/>
      <c r="BN92" s="123"/>
      <c r="BO92" s="123"/>
      <c r="BP92" s="123"/>
      <c r="BQ92" s="123"/>
      <c r="BR92" s="123"/>
      <c r="BS92" s="123"/>
      <c r="BT92" s="123"/>
      <c r="BU92" s="123"/>
      <c r="BV92" s="123"/>
      <c r="BW92" s="123"/>
      <c r="BX92" s="123"/>
      <c r="BY92" s="123"/>
      <c r="BZ92" s="123"/>
      <c r="CA92" s="123"/>
      <c r="CB92" s="123"/>
      <c r="CC92" s="123"/>
      <c r="CD92" s="123"/>
      <c r="CE92" s="123"/>
      <c r="CF92" s="123"/>
      <c r="CG92" s="123"/>
      <c r="CH92" s="123"/>
      <c r="CI92" s="123"/>
      <c r="CJ92" s="364"/>
      <c r="CK92" s="364"/>
      <c r="CL92" s="128"/>
      <c r="CM92" s="128"/>
      <c r="CN92" s="123"/>
      <c r="CO92" s="123"/>
      <c r="CP92" s="123"/>
      <c r="CQ92" s="123"/>
      <c r="CR92" s="123"/>
    </row>
    <row r="93" ht="15.6" spans="1:96">
      <c r="A93" s="123"/>
      <c r="B93" s="124"/>
      <c r="C93" s="344"/>
      <c r="D93" s="126"/>
      <c r="E93" s="127"/>
      <c r="F93" s="352"/>
      <c r="G93" s="123"/>
      <c r="H93" s="123"/>
      <c r="I93" s="123"/>
      <c r="J93" s="123"/>
      <c r="K93" s="123"/>
      <c r="L93" s="123"/>
      <c r="M93" s="189"/>
      <c r="N93" s="123"/>
      <c r="O93" s="123"/>
      <c r="P93" s="123"/>
      <c r="Q93" s="123"/>
      <c r="R93" s="123"/>
      <c r="S93" s="123"/>
      <c r="T93" s="123"/>
      <c r="U93" s="123"/>
      <c r="V93" s="123"/>
      <c r="W93" s="123"/>
      <c r="X93" s="123"/>
      <c r="Y93" s="123"/>
      <c r="Z93" s="123"/>
      <c r="AA93" s="123"/>
      <c r="AB93" s="123"/>
      <c r="AC93" s="123"/>
      <c r="AD93" s="123"/>
      <c r="AE93" s="123"/>
      <c r="AF93" s="123"/>
      <c r="AG93" s="123"/>
      <c r="AH93" s="123"/>
      <c r="AI93" s="123"/>
      <c r="AJ93" s="123"/>
      <c r="AK93" s="123"/>
      <c r="AL93" s="123"/>
      <c r="AM93" s="123"/>
      <c r="AN93" s="123"/>
      <c r="AO93" s="123"/>
      <c r="AP93" s="123"/>
      <c r="AQ93" s="123"/>
      <c r="AR93" s="123"/>
      <c r="AS93" s="123"/>
      <c r="AT93" s="123"/>
      <c r="AU93" s="123"/>
      <c r="AV93" s="123"/>
      <c r="AW93" s="123"/>
      <c r="AX93" s="123"/>
      <c r="AY93" s="123"/>
      <c r="AZ93" s="123"/>
      <c r="BA93" s="123"/>
      <c r="BB93" s="123"/>
      <c r="BC93" s="123"/>
      <c r="BD93" s="123"/>
      <c r="BE93" s="123"/>
      <c r="BF93" s="123"/>
      <c r="BG93" s="123"/>
      <c r="BH93" s="123"/>
      <c r="BI93" s="123"/>
      <c r="BJ93" s="123"/>
      <c r="BK93" s="123"/>
      <c r="BL93" s="123"/>
      <c r="BM93" s="123"/>
      <c r="BN93" s="123"/>
      <c r="BO93" s="123"/>
      <c r="BP93" s="123"/>
      <c r="BQ93" s="123"/>
      <c r="BR93" s="123"/>
      <c r="BS93" s="123"/>
      <c r="BT93" s="123"/>
      <c r="BU93" s="123"/>
      <c r="BV93" s="123"/>
      <c r="BW93" s="123"/>
      <c r="BX93" s="123"/>
      <c r="BY93" s="123"/>
      <c r="BZ93" s="123"/>
      <c r="CA93" s="123"/>
      <c r="CB93" s="123"/>
      <c r="CC93" s="123"/>
      <c r="CD93" s="123"/>
      <c r="CE93" s="123"/>
      <c r="CF93" s="123"/>
      <c r="CG93" s="123"/>
      <c r="CH93" s="123"/>
      <c r="CI93" s="123"/>
      <c r="CJ93" s="364"/>
      <c r="CK93" s="364"/>
      <c r="CL93" s="128"/>
      <c r="CM93" s="128"/>
      <c r="CN93" s="123"/>
      <c r="CO93" s="123"/>
      <c r="CP93" s="123"/>
      <c r="CQ93" s="123"/>
      <c r="CR93" s="123"/>
    </row>
    <row r="94" ht="15.6" spans="1:96">
      <c r="A94" s="123"/>
      <c r="B94" s="124"/>
      <c r="C94" s="344"/>
      <c r="D94" s="126"/>
      <c r="E94" s="127"/>
      <c r="F94" s="352"/>
      <c r="G94" s="123"/>
      <c r="H94" s="123"/>
      <c r="I94" s="123"/>
      <c r="J94" s="123"/>
      <c r="K94" s="123"/>
      <c r="L94" s="123"/>
      <c r="M94" s="189"/>
      <c r="N94" s="123"/>
      <c r="O94" s="123"/>
      <c r="P94" s="123"/>
      <c r="Q94" s="123"/>
      <c r="R94" s="123"/>
      <c r="S94" s="123"/>
      <c r="T94" s="123"/>
      <c r="U94" s="123"/>
      <c r="V94" s="123"/>
      <c r="W94" s="123"/>
      <c r="X94" s="123"/>
      <c r="Y94" s="123"/>
      <c r="Z94" s="123"/>
      <c r="AA94" s="123"/>
      <c r="AB94" s="123"/>
      <c r="AC94" s="123"/>
      <c r="AD94" s="123"/>
      <c r="AE94" s="123"/>
      <c r="AF94" s="123"/>
      <c r="AG94" s="123"/>
      <c r="AH94" s="123"/>
      <c r="AI94" s="123"/>
      <c r="AJ94" s="123"/>
      <c r="AK94" s="123"/>
      <c r="AL94" s="123"/>
      <c r="AM94" s="123"/>
      <c r="AN94" s="123"/>
      <c r="AO94" s="123"/>
      <c r="AP94" s="123"/>
      <c r="AQ94" s="123"/>
      <c r="AR94" s="123"/>
      <c r="AS94" s="123"/>
      <c r="AT94" s="123"/>
      <c r="AU94" s="123"/>
      <c r="AV94" s="123"/>
      <c r="AW94" s="123"/>
      <c r="AX94" s="123"/>
      <c r="AY94" s="123"/>
      <c r="AZ94" s="123"/>
      <c r="BA94" s="123"/>
      <c r="BB94" s="123"/>
      <c r="BC94" s="123"/>
      <c r="BD94" s="123"/>
      <c r="BE94" s="123"/>
      <c r="BF94" s="123"/>
      <c r="BG94" s="123"/>
      <c r="BH94" s="123"/>
      <c r="BI94" s="123"/>
      <c r="BJ94" s="123"/>
      <c r="BK94" s="123"/>
      <c r="BL94" s="123"/>
      <c r="BM94" s="123"/>
      <c r="BN94" s="123"/>
      <c r="BO94" s="123"/>
      <c r="BP94" s="123"/>
      <c r="BQ94" s="123"/>
      <c r="BR94" s="123"/>
      <c r="BS94" s="123"/>
      <c r="BT94" s="123"/>
      <c r="BU94" s="123"/>
      <c r="BV94" s="123"/>
      <c r="BW94" s="123"/>
      <c r="BX94" s="123"/>
      <c r="BY94" s="123"/>
      <c r="BZ94" s="123"/>
      <c r="CA94" s="123"/>
      <c r="CB94" s="123"/>
      <c r="CC94" s="123"/>
      <c r="CD94" s="123"/>
      <c r="CE94" s="123"/>
      <c r="CF94" s="123"/>
      <c r="CG94" s="123"/>
      <c r="CH94" s="123"/>
      <c r="CI94" s="123"/>
      <c r="CJ94" s="364"/>
      <c r="CK94" s="364"/>
      <c r="CL94" s="128"/>
      <c r="CM94" s="128"/>
      <c r="CN94" s="123"/>
      <c r="CO94" s="123"/>
      <c r="CP94" s="123"/>
      <c r="CQ94" s="123"/>
      <c r="CR94" s="123"/>
    </row>
    <row r="95" ht="15.6" spans="1:96">
      <c r="A95" s="123"/>
      <c r="B95" s="124"/>
      <c r="C95" s="344"/>
      <c r="D95" s="126"/>
      <c r="E95" s="127"/>
      <c r="F95" s="352"/>
      <c r="G95" s="123"/>
      <c r="H95" s="123"/>
      <c r="I95" s="123"/>
      <c r="J95" s="123"/>
      <c r="K95" s="123"/>
      <c r="L95" s="123"/>
      <c r="M95" s="189"/>
      <c r="N95" s="123"/>
      <c r="O95" s="123"/>
      <c r="P95" s="123"/>
      <c r="Q95" s="123"/>
      <c r="R95" s="123"/>
      <c r="S95" s="123"/>
      <c r="T95" s="123"/>
      <c r="U95" s="123"/>
      <c r="V95" s="123"/>
      <c r="W95" s="123"/>
      <c r="X95" s="123"/>
      <c r="Y95" s="123"/>
      <c r="Z95" s="123"/>
      <c r="AA95" s="123"/>
      <c r="AB95" s="123"/>
      <c r="AC95" s="123"/>
      <c r="AD95" s="123"/>
      <c r="AE95" s="123"/>
      <c r="AF95" s="123"/>
      <c r="AG95" s="123"/>
      <c r="AH95" s="123"/>
      <c r="AI95" s="123"/>
      <c r="AJ95" s="123"/>
      <c r="AK95" s="123"/>
      <c r="AL95" s="123"/>
      <c r="AM95" s="123"/>
      <c r="AN95" s="123"/>
      <c r="AO95" s="123"/>
      <c r="AP95" s="123"/>
      <c r="AQ95" s="123"/>
      <c r="AR95" s="123"/>
      <c r="AS95" s="123"/>
      <c r="AT95" s="123"/>
      <c r="AU95" s="123"/>
      <c r="AV95" s="123"/>
      <c r="AW95" s="123"/>
      <c r="AX95" s="123"/>
      <c r="AY95" s="123"/>
      <c r="AZ95" s="123"/>
      <c r="BA95" s="123"/>
      <c r="BB95" s="123"/>
      <c r="BC95" s="123"/>
      <c r="BD95" s="123"/>
      <c r="BE95" s="123"/>
      <c r="BF95" s="123"/>
      <c r="BG95" s="123"/>
      <c r="BH95" s="123"/>
      <c r="BI95" s="123"/>
      <c r="BJ95" s="123"/>
      <c r="BK95" s="123"/>
      <c r="BL95" s="123"/>
      <c r="BM95" s="123"/>
      <c r="BN95" s="123"/>
      <c r="BO95" s="123"/>
      <c r="BP95" s="123"/>
      <c r="BQ95" s="123"/>
      <c r="BR95" s="123"/>
      <c r="BS95" s="123"/>
      <c r="BT95" s="123"/>
      <c r="BU95" s="123"/>
      <c r="BV95" s="123"/>
      <c r="BW95" s="123"/>
      <c r="BX95" s="123"/>
      <c r="BY95" s="123"/>
      <c r="BZ95" s="123"/>
      <c r="CA95" s="123"/>
      <c r="CB95" s="123"/>
      <c r="CC95" s="123"/>
      <c r="CD95" s="123"/>
      <c r="CE95" s="123"/>
      <c r="CF95" s="123"/>
      <c r="CG95" s="123"/>
      <c r="CH95" s="123"/>
      <c r="CI95" s="123"/>
      <c r="CJ95" s="364"/>
      <c r="CK95" s="364"/>
      <c r="CL95" s="128"/>
      <c r="CM95" s="128"/>
      <c r="CN95" s="123"/>
      <c r="CO95" s="123"/>
      <c r="CP95" s="123"/>
      <c r="CQ95" s="123"/>
      <c r="CR95" s="123"/>
    </row>
    <row r="96" ht="15.6" spans="1:96">
      <c r="A96" s="123"/>
      <c r="B96" s="124"/>
      <c r="C96" s="344"/>
      <c r="D96" s="126"/>
      <c r="E96" s="127"/>
      <c r="F96" s="352"/>
      <c r="G96" s="123"/>
      <c r="H96" s="123"/>
      <c r="I96" s="123"/>
      <c r="J96" s="123"/>
      <c r="K96" s="123"/>
      <c r="L96" s="123"/>
      <c r="M96" s="189"/>
      <c r="N96" s="123"/>
      <c r="O96" s="123"/>
      <c r="P96" s="123"/>
      <c r="Q96" s="123"/>
      <c r="R96" s="123"/>
      <c r="S96" s="123"/>
      <c r="T96" s="123"/>
      <c r="U96" s="123"/>
      <c r="V96" s="123"/>
      <c r="W96" s="123"/>
      <c r="X96" s="123"/>
      <c r="Y96" s="123"/>
      <c r="Z96" s="123"/>
      <c r="AA96" s="123"/>
      <c r="AB96" s="123"/>
      <c r="AC96" s="123"/>
      <c r="AD96" s="123"/>
      <c r="AE96" s="123"/>
      <c r="AF96" s="123"/>
      <c r="AG96" s="123"/>
      <c r="AH96" s="123"/>
      <c r="AI96" s="123"/>
      <c r="AJ96" s="123"/>
      <c r="AK96" s="123"/>
      <c r="AL96" s="123"/>
      <c r="AM96" s="123"/>
      <c r="AN96" s="123"/>
      <c r="AO96" s="123"/>
      <c r="AP96" s="123"/>
      <c r="AQ96" s="123"/>
      <c r="AR96" s="123"/>
      <c r="AS96" s="123"/>
      <c r="AT96" s="123"/>
      <c r="AU96" s="123"/>
      <c r="AV96" s="123"/>
      <c r="AW96" s="123"/>
      <c r="AX96" s="123"/>
      <c r="AY96" s="123"/>
      <c r="AZ96" s="123"/>
      <c r="BA96" s="123"/>
      <c r="BB96" s="123"/>
      <c r="BC96" s="123"/>
      <c r="BD96" s="123"/>
      <c r="BE96" s="123"/>
      <c r="BF96" s="123"/>
      <c r="BG96" s="123"/>
      <c r="BH96" s="123"/>
      <c r="BI96" s="123"/>
      <c r="BJ96" s="123"/>
      <c r="BK96" s="123"/>
      <c r="BL96" s="123"/>
      <c r="BM96" s="123"/>
      <c r="BN96" s="123"/>
      <c r="BO96" s="123"/>
      <c r="BP96" s="123"/>
      <c r="BQ96" s="123"/>
      <c r="BR96" s="123"/>
      <c r="BS96" s="123"/>
      <c r="BT96" s="123"/>
      <c r="BU96" s="123"/>
      <c r="BV96" s="123"/>
      <c r="BW96" s="123"/>
      <c r="BX96" s="123"/>
      <c r="BY96" s="123"/>
      <c r="BZ96" s="123"/>
      <c r="CA96" s="123"/>
      <c r="CB96" s="123"/>
      <c r="CC96" s="123"/>
      <c r="CD96" s="123"/>
      <c r="CE96" s="123"/>
      <c r="CF96" s="123"/>
      <c r="CG96" s="123"/>
      <c r="CH96" s="123"/>
      <c r="CI96" s="123"/>
      <c r="CJ96" s="364"/>
      <c r="CK96" s="364"/>
      <c r="CL96" s="128"/>
      <c r="CM96" s="128"/>
      <c r="CN96" s="123"/>
      <c r="CO96" s="123"/>
      <c r="CP96" s="123"/>
      <c r="CQ96" s="123"/>
      <c r="CR96" s="123"/>
    </row>
    <row r="97" ht="15.6" spans="1:96">
      <c r="A97" s="123"/>
      <c r="B97" s="124"/>
      <c r="C97" s="344"/>
      <c r="D97" s="126"/>
      <c r="E97" s="127"/>
      <c r="F97" s="352"/>
      <c r="G97" s="123"/>
      <c r="H97" s="123"/>
      <c r="I97" s="123"/>
      <c r="J97" s="123"/>
      <c r="K97" s="123"/>
      <c r="L97" s="123"/>
      <c r="M97" s="189"/>
      <c r="N97" s="123"/>
      <c r="O97" s="123"/>
      <c r="P97" s="123"/>
      <c r="Q97" s="123"/>
      <c r="R97" s="123"/>
      <c r="S97" s="123"/>
      <c r="T97" s="123"/>
      <c r="U97" s="123"/>
      <c r="V97" s="123"/>
      <c r="W97" s="123"/>
      <c r="X97" s="123"/>
      <c r="Y97" s="123"/>
      <c r="Z97" s="123"/>
      <c r="AA97" s="123"/>
      <c r="AB97" s="123"/>
      <c r="AC97" s="123"/>
      <c r="AD97" s="123"/>
      <c r="AE97" s="123"/>
      <c r="AF97" s="123"/>
      <c r="AG97" s="123"/>
      <c r="AH97" s="123"/>
      <c r="AI97" s="123"/>
      <c r="AJ97" s="123"/>
      <c r="AK97" s="123"/>
      <c r="AL97" s="123"/>
      <c r="AM97" s="123"/>
      <c r="AN97" s="123"/>
      <c r="AO97" s="123"/>
      <c r="AP97" s="123"/>
      <c r="AQ97" s="123"/>
      <c r="AR97" s="123"/>
      <c r="AS97" s="123"/>
      <c r="AT97" s="123"/>
      <c r="AU97" s="123"/>
      <c r="AV97" s="123"/>
      <c r="AW97" s="123"/>
      <c r="AX97" s="123"/>
      <c r="AY97" s="123"/>
      <c r="AZ97" s="123"/>
      <c r="BA97" s="123"/>
      <c r="BB97" s="123"/>
      <c r="BC97" s="123"/>
      <c r="BD97" s="123"/>
      <c r="BE97" s="123"/>
      <c r="BF97" s="123"/>
      <c r="BG97" s="123"/>
      <c r="BH97" s="123"/>
      <c r="BI97" s="123"/>
      <c r="BJ97" s="123"/>
      <c r="BK97" s="123"/>
      <c r="BL97" s="123"/>
      <c r="BM97" s="123"/>
      <c r="BN97" s="123"/>
      <c r="BO97" s="123"/>
      <c r="BP97" s="123"/>
      <c r="BQ97" s="123"/>
      <c r="BR97" s="123"/>
      <c r="BS97" s="123"/>
      <c r="BT97" s="123"/>
      <c r="BU97" s="123"/>
      <c r="BV97" s="123"/>
      <c r="BW97" s="123"/>
      <c r="BX97" s="123"/>
      <c r="BY97" s="123"/>
      <c r="BZ97" s="123"/>
      <c r="CA97" s="123"/>
      <c r="CB97" s="123"/>
      <c r="CC97" s="123"/>
      <c r="CD97" s="123"/>
      <c r="CE97" s="123"/>
      <c r="CF97" s="123"/>
      <c r="CG97" s="123"/>
      <c r="CH97" s="123"/>
      <c r="CI97" s="123"/>
      <c r="CJ97" s="364"/>
      <c r="CK97" s="364"/>
      <c r="CL97" s="128"/>
      <c r="CM97" s="128"/>
      <c r="CN97" s="123"/>
      <c r="CO97" s="123"/>
      <c r="CP97" s="123"/>
      <c r="CQ97" s="123"/>
      <c r="CR97" s="123"/>
    </row>
    <row r="98" ht="15.6" spans="1:96">
      <c r="A98" s="123"/>
      <c r="B98" s="124"/>
      <c r="C98" s="344"/>
      <c r="D98" s="126"/>
      <c r="E98" s="127"/>
      <c r="F98" s="352"/>
      <c r="G98" s="123"/>
      <c r="H98" s="123"/>
      <c r="I98" s="123"/>
      <c r="J98" s="123"/>
      <c r="K98" s="123"/>
      <c r="L98" s="123"/>
      <c r="M98" s="189"/>
      <c r="N98" s="123"/>
      <c r="O98" s="123"/>
      <c r="P98" s="123"/>
      <c r="Q98" s="123"/>
      <c r="R98" s="123"/>
      <c r="S98" s="123"/>
      <c r="T98" s="123"/>
      <c r="U98" s="123"/>
      <c r="V98" s="123"/>
      <c r="W98" s="123"/>
      <c r="X98" s="123"/>
      <c r="Y98" s="123"/>
      <c r="Z98" s="123"/>
      <c r="AA98" s="123"/>
      <c r="AB98" s="123"/>
      <c r="AC98" s="123"/>
      <c r="AD98" s="123"/>
      <c r="AE98" s="123"/>
      <c r="AF98" s="123"/>
      <c r="AG98" s="123"/>
      <c r="AH98" s="123"/>
      <c r="AI98" s="123"/>
      <c r="AJ98" s="123"/>
      <c r="AK98" s="123"/>
      <c r="AL98" s="123"/>
      <c r="AM98" s="123"/>
      <c r="AN98" s="123"/>
      <c r="AO98" s="123"/>
      <c r="AP98" s="123"/>
      <c r="AQ98" s="123"/>
      <c r="AR98" s="123"/>
      <c r="AS98" s="123"/>
      <c r="AT98" s="123"/>
      <c r="AU98" s="123"/>
      <c r="AV98" s="123"/>
      <c r="AW98" s="123"/>
      <c r="AX98" s="123"/>
      <c r="AY98" s="123"/>
      <c r="AZ98" s="123"/>
      <c r="BA98" s="123"/>
      <c r="BB98" s="123"/>
      <c r="BC98" s="123"/>
      <c r="BD98" s="123"/>
      <c r="BE98" s="123"/>
      <c r="BF98" s="123"/>
      <c r="BG98" s="123"/>
      <c r="BH98" s="123"/>
      <c r="BI98" s="123"/>
      <c r="BJ98" s="123"/>
      <c r="BK98" s="123"/>
      <c r="BL98" s="123"/>
      <c r="BM98" s="123"/>
      <c r="BN98" s="123"/>
      <c r="BO98" s="123"/>
      <c r="BP98" s="123"/>
      <c r="BQ98" s="123"/>
      <c r="BR98" s="123"/>
      <c r="BS98" s="123"/>
      <c r="BT98" s="123"/>
      <c r="BU98" s="123"/>
      <c r="BV98" s="123"/>
      <c r="BW98" s="123"/>
      <c r="BX98" s="123"/>
      <c r="BY98" s="123"/>
      <c r="BZ98" s="123"/>
      <c r="CA98" s="123"/>
      <c r="CB98" s="123"/>
      <c r="CC98" s="123"/>
      <c r="CD98" s="123"/>
      <c r="CE98" s="123"/>
      <c r="CF98" s="123"/>
      <c r="CG98" s="123"/>
      <c r="CH98" s="123"/>
      <c r="CI98" s="123"/>
      <c r="CJ98" s="364"/>
      <c r="CK98" s="364"/>
      <c r="CL98" s="128"/>
      <c r="CM98" s="128"/>
      <c r="CN98" s="123"/>
      <c r="CO98" s="123"/>
      <c r="CP98" s="123"/>
      <c r="CQ98" s="123"/>
      <c r="CR98" s="123"/>
    </row>
    <row r="99" ht="15.6" spans="1:96">
      <c r="A99" s="123"/>
      <c r="B99" s="124"/>
      <c r="C99" s="344"/>
      <c r="D99" s="126"/>
      <c r="E99" s="127"/>
      <c r="F99" s="352"/>
      <c r="G99" s="123"/>
      <c r="H99" s="123"/>
      <c r="I99" s="123"/>
      <c r="J99" s="123"/>
      <c r="K99" s="123"/>
      <c r="L99" s="123"/>
      <c r="M99" s="189"/>
      <c r="N99" s="123"/>
      <c r="O99" s="123"/>
      <c r="P99" s="123"/>
      <c r="Q99" s="123"/>
      <c r="R99" s="123"/>
      <c r="S99" s="123"/>
      <c r="T99" s="123"/>
      <c r="U99" s="123"/>
      <c r="V99" s="123"/>
      <c r="W99" s="123"/>
      <c r="X99" s="123"/>
      <c r="Y99" s="123"/>
      <c r="Z99" s="123"/>
      <c r="AA99" s="123"/>
      <c r="AB99" s="123"/>
      <c r="AC99" s="123"/>
      <c r="AD99" s="123"/>
      <c r="AE99" s="123"/>
      <c r="AF99" s="123"/>
      <c r="AG99" s="123"/>
      <c r="AH99" s="123"/>
      <c r="AI99" s="123"/>
      <c r="AJ99" s="123"/>
      <c r="AK99" s="123"/>
      <c r="AL99" s="123"/>
      <c r="AM99" s="123"/>
      <c r="AN99" s="123"/>
      <c r="AO99" s="123"/>
      <c r="AP99" s="123"/>
      <c r="AQ99" s="123"/>
      <c r="AR99" s="123"/>
      <c r="AS99" s="123"/>
      <c r="AT99" s="123"/>
      <c r="AU99" s="123"/>
      <c r="AV99" s="123"/>
      <c r="AW99" s="123"/>
      <c r="AX99" s="123"/>
      <c r="AY99" s="123"/>
      <c r="AZ99" s="123"/>
      <c r="BA99" s="123"/>
      <c r="BB99" s="123"/>
      <c r="BC99" s="123"/>
      <c r="BD99" s="123"/>
      <c r="BE99" s="123"/>
      <c r="BF99" s="123"/>
      <c r="BG99" s="123"/>
      <c r="BH99" s="123"/>
      <c r="BI99" s="123"/>
      <c r="BJ99" s="123"/>
      <c r="BK99" s="123"/>
      <c r="BL99" s="123"/>
      <c r="BM99" s="123"/>
      <c r="BN99" s="123"/>
      <c r="BO99" s="123"/>
      <c r="BP99" s="123"/>
      <c r="BQ99" s="123"/>
      <c r="BR99" s="123"/>
      <c r="BS99" s="123"/>
      <c r="BT99" s="123"/>
      <c r="BU99" s="123"/>
      <c r="BV99" s="123"/>
      <c r="BW99" s="123"/>
      <c r="BX99" s="123"/>
      <c r="BY99" s="123"/>
      <c r="BZ99" s="123"/>
      <c r="CA99" s="123"/>
      <c r="CB99" s="123"/>
      <c r="CC99" s="123"/>
      <c r="CD99" s="123"/>
      <c r="CE99" s="123"/>
      <c r="CF99" s="123"/>
      <c r="CG99" s="123"/>
      <c r="CH99" s="123"/>
      <c r="CI99" s="123"/>
      <c r="CJ99" s="364"/>
      <c r="CK99" s="364"/>
      <c r="CL99" s="128"/>
      <c r="CM99" s="128"/>
      <c r="CN99" s="123"/>
      <c r="CO99" s="123"/>
      <c r="CP99" s="123"/>
      <c r="CQ99" s="123"/>
      <c r="CR99" s="123"/>
    </row>
    <row r="100" ht="15.6" spans="1:96">
      <c r="A100" s="123"/>
      <c r="B100" s="124"/>
      <c r="C100" s="344"/>
      <c r="D100" s="126"/>
      <c r="E100" s="127"/>
      <c r="F100" s="352"/>
      <c r="G100" s="123"/>
      <c r="H100" s="123"/>
      <c r="I100" s="123"/>
      <c r="J100" s="123"/>
      <c r="K100" s="123"/>
      <c r="L100" s="123"/>
      <c r="M100" s="189"/>
      <c r="N100" s="123"/>
      <c r="O100" s="123"/>
      <c r="P100" s="123"/>
      <c r="Q100" s="123"/>
      <c r="R100" s="123"/>
      <c r="S100" s="123"/>
      <c r="T100" s="123"/>
      <c r="U100" s="123"/>
      <c r="V100" s="123"/>
      <c r="W100" s="123"/>
      <c r="X100" s="123"/>
      <c r="Y100" s="123"/>
      <c r="Z100" s="123"/>
      <c r="AA100" s="123"/>
      <c r="AB100" s="123"/>
      <c r="AC100" s="123"/>
      <c r="AD100" s="123"/>
      <c r="AE100" s="123"/>
      <c r="AF100" s="123"/>
      <c r="AG100" s="123"/>
      <c r="AH100" s="123"/>
      <c r="AI100" s="123"/>
      <c r="AJ100" s="123"/>
      <c r="AK100" s="123"/>
      <c r="AL100" s="123"/>
      <c r="AM100" s="123"/>
      <c r="AN100" s="123"/>
      <c r="AO100" s="123"/>
      <c r="AP100" s="123"/>
      <c r="AQ100" s="123"/>
      <c r="AR100" s="123"/>
      <c r="AS100" s="123"/>
      <c r="AT100" s="123"/>
      <c r="AU100" s="123"/>
      <c r="AV100" s="123"/>
      <c r="AW100" s="123"/>
      <c r="AX100" s="123"/>
      <c r="AY100" s="123"/>
      <c r="AZ100" s="123"/>
      <c r="BA100" s="123"/>
      <c r="BB100" s="123"/>
      <c r="BC100" s="123"/>
      <c r="BD100" s="123"/>
      <c r="BE100" s="123"/>
      <c r="BF100" s="123"/>
      <c r="BG100" s="123"/>
      <c r="BH100" s="123"/>
      <c r="BI100" s="123"/>
      <c r="BJ100" s="123"/>
      <c r="BK100" s="123"/>
      <c r="BL100" s="123"/>
      <c r="BM100" s="123"/>
      <c r="BN100" s="123"/>
      <c r="BO100" s="123"/>
      <c r="BP100" s="123"/>
      <c r="BQ100" s="123"/>
      <c r="BR100" s="123"/>
      <c r="BS100" s="123"/>
      <c r="BT100" s="123"/>
      <c r="BU100" s="123"/>
      <c r="BV100" s="123"/>
      <c r="BW100" s="123"/>
      <c r="BX100" s="123"/>
      <c r="BY100" s="123"/>
      <c r="BZ100" s="123"/>
      <c r="CA100" s="123"/>
      <c r="CB100" s="123"/>
      <c r="CC100" s="123"/>
      <c r="CD100" s="123"/>
      <c r="CE100" s="123"/>
      <c r="CF100" s="123"/>
      <c r="CG100" s="123"/>
      <c r="CH100" s="123"/>
      <c r="CI100" s="123"/>
      <c r="CJ100" s="364"/>
      <c r="CK100" s="364"/>
      <c r="CL100" s="128"/>
      <c r="CM100" s="128"/>
      <c r="CN100" s="123"/>
      <c r="CO100" s="123"/>
      <c r="CP100" s="123"/>
      <c r="CQ100" s="123"/>
      <c r="CR100" s="123"/>
    </row>
    <row r="101" ht="15.6" spans="1:96">
      <c r="A101" s="123"/>
      <c r="B101" s="124"/>
      <c r="C101" s="344"/>
      <c r="D101" s="126"/>
      <c r="E101" s="127"/>
      <c r="F101" s="352"/>
      <c r="G101" s="123"/>
      <c r="H101" s="123"/>
      <c r="I101" s="123"/>
      <c r="J101" s="123"/>
      <c r="K101" s="123"/>
      <c r="L101" s="123"/>
      <c r="M101" s="189"/>
      <c r="N101" s="123"/>
      <c r="O101" s="123"/>
      <c r="P101" s="123"/>
      <c r="Q101" s="123"/>
      <c r="R101" s="123"/>
      <c r="S101" s="123"/>
      <c r="T101" s="123"/>
      <c r="U101" s="123"/>
      <c r="V101" s="123"/>
      <c r="W101" s="123"/>
      <c r="X101" s="123"/>
      <c r="Y101" s="123"/>
      <c r="Z101" s="123"/>
      <c r="AA101" s="123"/>
      <c r="AB101" s="123"/>
      <c r="AC101" s="123"/>
      <c r="AD101" s="123"/>
      <c r="AE101" s="123"/>
      <c r="AF101" s="123"/>
      <c r="AG101" s="123"/>
      <c r="AH101" s="123"/>
      <c r="AI101" s="123"/>
      <c r="AJ101" s="123"/>
      <c r="AK101" s="123"/>
      <c r="AL101" s="123"/>
      <c r="AM101" s="123"/>
      <c r="AN101" s="123"/>
      <c r="AO101" s="123"/>
      <c r="AP101" s="123"/>
      <c r="AQ101" s="123"/>
      <c r="AR101" s="123"/>
      <c r="AS101" s="123"/>
      <c r="AT101" s="123"/>
      <c r="AU101" s="123"/>
      <c r="AV101" s="123"/>
      <c r="AW101" s="123"/>
      <c r="AX101" s="123"/>
      <c r="AY101" s="123"/>
      <c r="AZ101" s="123"/>
      <c r="BA101" s="123"/>
      <c r="BB101" s="123"/>
      <c r="BC101" s="123"/>
      <c r="BD101" s="123"/>
      <c r="BE101" s="123"/>
      <c r="BF101" s="123"/>
      <c r="BG101" s="123"/>
      <c r="BH101" s="123"/>
      <c r="BI101" s="123"/>
      <c r="BJ101" s="123"/>
      <c r="BK101" s="123"/>
      <c r="BL101" s="123"/>
      <c r="BM101" s="123"/>
      <c r="BN101" s="123"/>
      <c r="BO101" s="123"/>
      <c r="BP101" s="123"/>
      <c r="BQ101" s="123"/>
      <c r="BR101" s="123"/>
      <c r="BS101" s="123"/>
      <c r="BT101" s="123"/>
      <c r="BU101" s="123"/>
      <c r="BV101" s="123"/>
      <c r="BW101" s="123"/>
      <c r="BX101" s="123"/>
      <c r="BY101" s="123"/>
      <c r="BZ101" s="123"/>
      <c r="CA101" s="123"/>
      <c r="CB101" s="123"/>
      <c r="CC101" s="123"/>
      <c r="CD101" s="123"/>
      <c r="CE101" s="123"/>
      <c r="CF101" s="123"/>
      <c r="CG101" s="123"/>
      <c r="CH101" s="123"/>
      <c r="CI101" s="123"/>
      <c r="CJ101" s="364"/>
      <c r="CK101" s="364"/>
      <c r="CL101" s="128"/>
      <c r="CM101" s="128"/>
      <c r="CN101" s="123"/>
      <c r="CO101" s="123"/>
      <c r="CP101" s="123"/>
      <c r="CQ101" s="123"/>
      <c r="CR101" s="123"/>
    </row>
    <row r="102" ht="15.6" spans="1:96">
      <c r="A102" s="123"/>
      <c r="B102" s="124"/>
      <c r="C102" s="344"/>
      <c r="D102" s="126"/>
      <c r="E102" s="127"/>
      <c r="F102" s="352"/>
      <c r="G102" s="123"/>
      <c r="H102" s="123"/>
      <c r="I102" s="123"/>
      <c r="J102" s="123"/>
      <c r="K102" s="123"/>
      <c r="L102" s="123"/>
      <c r="M102" s="189"/>
      <c r="N102" s="123"/>
      <c r="O102" s="123"/>
      <c r="P102" s="123"/>
      <c r="Q102" s="123"/>
      <c r="R102" s="123"/>
      <c r="S102" s="123"/>
      <c r="T102" s="123"/>
      <c r="U102" s="123"/>
      <c r="V102" s="123"/>
      <c r="W102" s="123"/>
      <c r="X102" s="123"/>
      <c r="Y102" s="123"/>
      <c r="Z102" s="123"/>
      <c r="AA102" s="123"/>
      <c r="AB102" s="123"/>
      <c r="AC102" s="123"/>
      <c r="AD102" s="123"/>
      <c r="AE102" s="123"/>
      <c r="AF102" s="123"/>
      <c r="AG102" s="123"/>
      <c r="AH102" s="123"/>
      <c r="AI102" s="123"/>
      <c r="AJ102" s="123"/>
      <c r="AK102" s="123"/>
      <c r="AL102" s="123"/>
      <c r="AM102" s="123"/>
      <c r="AN102" s="123"/>
      <c r="AO102" s="123"/>
      <c r="AP102" s="123"/>
      <c r="AQ102" s="123"/>
      <c r="AR102" s="123"/>
      <c r="AS102" s="123"/>
      <c r="AT102" s="123"/>
      <c r="AU102" s="123"/>
      <c r="AV102" s="123"/>
      <c r="AW102" s="123"/>
      <c r="AX102" s="123"/>
      <c r="AY102" s="123"/>
      <c r="AZ102" s="123"/>
      <c r="BA102" s="123"/>
      <c r="BB102" s="123"/>
      <c r="BC102" s="123"/>
      <c r="BD102" s="123"/>
      <c r="BE102" s="123"/>
      <c r="BF102" s="123"/>
      <c r="BG102" s="123"/>
      <c r="BH102" s="123"/>
      <c r="BI102" s="123"/>
      <c r="BJ102" s="123"/>
      <c r="BK102" s="123"/>
      <c r="BL102" s="123"/>
      <c r="BM102" s="123"/>
      <c r="BN102" s="123"/>
      <c r="BO102" s="123"/>
      <c r="BP102" s="123"/>
      <c r="BQ102" s="123"/>
      <c r="BR102" s="123"/>
      <c r="BS102" s="123"/>
      <c r="BT102" s="123"/>
      <c r="BU102" s="123"/>
      <c r="BV102" s="123"/>
      <c r="BW102" s="123"/>
      <c r="BX102" s="123"/>
      <c r="BY102" s="123"/>
      <c r="BZ102" s="123"/>
      <c r="CA102" s="123"/>
      <c r="CB102" s="123"/>
      <c r="CC102" s="123"/>
      <c r="CD102" s="123"/>
      <c r="CE102" s="123"/>
      <c r="CF102" s="123"/>
      <c r="CG102" s="123"/>
      <c r="CH102" s="123"/>
      <c r="CI102" s="123"/>
      <c r="CJ102" s="364"/>
      <c r="CK102" s="364"/>
      <c r="CL102" s="128"/>
      <c r="CM102" s="128"/>
      <c r="CN102" s="123"/>
      <c r="CO102" s="123"/>
      <c r="CP102" s="123"/>
      <c r="CQ102" s="123"/>
      <c r="CR102" s="123"/>
    </row>
    <row r="103" ht="15.6" spans="1:96">
      <c r="A103" s="123"/>
      <c r="B103" s="124"/>
      <c r="C103" s="344"/>
      <c r="D103" s="126"/>
      <c r="E103" s="127"/>
      <c r="F103" s="352"/>
      <c r="G103" s="123"/>
      <c r="H103" s="123"/>
      <c r="I103" s="123"/>
      <c r="J103" s="123"/>
      <c r="K103" s="123"/>
      <c r="L103" s="123"/>
      <c r="M103" s="189"/>
      <c r="N103" s="123"/>
      <c r="O103" s="123"/>
      <c r="P103" s="123"/>
      <c r="Q103" s="123"/>
      <c r="R103" s="123"/>
      <c r="S103" s="123"/>
      <c r="T103" s="123"/>
      <c r="U103" s="123"/>
      <c r="V103" s="123"/>
      <c r="W103" s="123"/>
      <c r="X103" s="123"/>
      <c r="Y103" s="123"/>
      <c r="Z103" s="123"/>
      <c r="AA103" s="123"/>
      <c r="AB103" s="123"/>
      <c r="AC103" s="123"/>
      <c r="AD103" s="123"/>
      <c r="AE103" s="123"/>
      <c r="AF103" s="123"/>
      <c r="AG103" s="123"/>
      <c r="AH103" s="123"/>
      <c r="AI103" s="123"/>
      <c r="AJ103" s="123"/>
      <c r="AK103" s="123"/>
      <c r="AL103" s="123"/>
      <c r="AM103" s="123"/>
      <c r="AN103" s="123"/>
      <c r="AO103" s="123"/>
      <c r="AP103" s="123"/>
      <c r="AQ103" s="123"/>
      <c r="AR103" s="123"/>
      <c r="AS103" s="123"/>
      <c r="AT103" s="123"/>
      <c r="AU103" s="123"/>
      <c r="AV103" s="123"/>
      <c r="AW103" s="123"/>
      <c r="AX103" s="123"/>
      <c r="AY103" s="123"/>
      <c r="AZ103" s="123"/>
      <c r="BA103" s="123"/>
      <c r="BB103" s="123"/>
      <c r="BC103" s="123"/>
      <c r="BD103" s="123"/>
      <c r="BE103" s="123"/>
      <c r="BF103" s="123"/>
      <c r="BG103" s="123"/>
      <c r="BH103" s="123"/>
      <c r="BI103" s="123"/>
      <c r="BJ103" s="123"/>
      <c r="BK103" s="123"/>
      <c r="BL103" s="123"/>
      <c r="BM103" s="123"/>
      <c r="BN103" s="123"/>
      <c r="BO103" s="123"/>
      <c r="BP103" s="123"/>
      <c r="BQ103" s="123"/>
      <c r="BR103" s="123"/>
      <c r="BS103" s="123"/>
      <c r="BT103" s="123"/>
      <c r="BU103" s="123"/>
      <c r="BV103" s="123"/>
      <c r="BW103" s="123"/>
      <c r="BX103" s="123"/>
      <c r="BY103" s="123"/>
      <c r="BZ103" s="123"/>
      <c r="CA103" s="123"/>
      <c r="CB103" s="123"/>
      <c r="CC103" s="123"/>
      <c r="CD103" s="123"/>
      <c r="CE103" s="123"/>
      <c r="CF103" s="123"/>
      <c r="CG103" s="123"/>
      <c r="CH103" s="123"/>
      <c r="CI103" s="123"/>
      <c r="CJ103" s="364"/>
      <c r="CK103" s="364"/>
      <c r="CL103" s="128"/>
      <c r="CM103" s="128"/>
      <c r="CN103" s="123"/>
      <c r="CO103" s="123"/>
      <c r="CP103" s="123"/>
      <c r="CQ103" s="123"/>
      <c r="CR103" s="123"/>
    </row>
    <row r="104" ht="15.6" spans="1:96">
      <c r="A104" s="123"/>
      <c r="B104" s="124"/>
      <c r="C104" s="344"/>
      <c r="D104" s="126"/>
      <c r="E104" s="127"/>
      <c r="F104" s="352"/>
      <c r="G104" s="123"/>
      <c r="H104" s="123"/>
      <c r="I104" s="123"/>
      <c r="J104" s="123"/>
      <c r="K104" s="123"/>
      <c r="L104" s="123"/>
      <c r="M104" s="189"/>
      <c r="N104" s="123"/>
      <c r="O104" s="123"/>
      <c r="P104" s="123"/>
      <c r="Q104" s="123"/>
      <c r="R104" s="123"/>
      <c r="S104" s="123"/>
      <c r="T104" s="123"/>
      <c r="U104" s="123"/>
      <c r="V104" s="123"/>
      <c r="W104" s="123"/>
      <c r="X104" s="123"/>
      <c r="Y104" s="123"/>
      <c r="Z104" s="123"/>
      <c r="AA104" s="123"/>
      <c r="AB104" s="123"/>
      <c r="AC104" s="123"/>
      <c r="AD104" s="123"/>
      <c r="AE104" s="123"/>
      <c r="AF104" s="123"/>
      <c r="AG104" s="123"/>
      <c r="AH104" s="123"/>
      <c r="AI104" s="123"/>
      <c r="AJ104" s="123"/>
      <c r="AK104" s="123"/>
      <c r="AL104" s="123"/>
      <c r="AM104" s="123"/>
      <c r="AN104" s="123"/>
      <c r="AO104" s="123"/>
      <c r="AP104" s="123"/>
      <c r="AQ104" s="123"/>
      <c r="AR104" s="123"/>
      <c r="AS104" s="123"/>
      <c r="AT104" s="123"/>
      <c r="AU104" s="123"/>
      <c r="AV104" s="123"/>
      <c r="AW104" s="123"/>
      <c r="AX104" s="123"/>
      <c r="AY104" s="123"/>
      <c r="AZ104" s="123"/>
      <c r="BA104" s="123"/>
      <c r="BB104" s="123"/>
      <c r="BC104" s="123"/>
      <c r="BD104" s="123"/>
      <c r="BE104" s="123"/>
      <c r="BF104" s="123"/>
      <c r="BG104" s="123"/>
      <c r="BH104" s="123"/>
      <c r="BI104" s="123"/>
      <c r="BJ104" s="123"/>
      <c r="BK104" s="123"/>
      <c r="BL104" s="123"/>
      <c r="BM104" s="123"/>
      <c r="BN104" s="123"/>
      <c r="BO104" s="123"/>
      <c r="BP104" s="123"/>
      <c r="BQ104" s="123"/>
      <c r="BR104" s="123"/>
      <c r="BS104" s="123"/>
      <c r="BT104" s="123"/>
      <c r="BU104" s="123"/>
      <c r="BV104" s="123"/>
      <c r="BW104" s="123"/>
      <c r="BX104" s="123"/>
      <c r="BY104" s="123"/>
      <c r="BZ104" s="123"/>
      <c r="CA104" s="123"/>
      <c r="CB104" s="123"/>
      <c r="CC104" s="123"/>
      <c r="CD104" s="123"/>
      <c r="CE104" s="123"/>
      <c r="CF104" s="123"/>
      <c r="CG104" s="123"/>
      <c r="CH104" s="123"/>
      <c r="CI104" s="123"/>
      <c r="CJ104" s="364"/>
      <c r="CK104" s="364"/>
      <c r="CL104" s="128"/>
      <c r="CM104" s="128"/>
      <c r="CN104" s="123"/>
      <c r="CO104" s="123"/>
      <c r="CP104" s="123"/>
      <c r="CQ104" s="123"/>
      <c r="CR104" s="123"/>
    </row>
    <row r="105" ht="15.6" spans="1:96">
      <c r="A105" s="123"/>
      <c r="B105" s="124"/>
      <c r="C105" s="344"/>
      <c r="D105" s="126"/>
      <c r="E105" s="127"/>
      <c r="F105" s="352"/>
      <c r="G105" s="123"/>
      <c r="H105" s="123"/>
      <c r="I105" s="123"/>
      <c r="J105" s="123"/>
      <c r="K105" s="123"/>
      <c r="L105" s="123"/>
      <c r="M105" s="189"/>
      <c r="N105" s="123"/>
      <c r="O105" s="123"/>
      <c r="P105" s="123"/>
      <c r="Q105" s="123"/>
      <c r="R105" s="123"/>
      <c r="S105" s="123"/>
      <c r="T105" s="123"/>
      <c r="U105" s="123"/>
      <c r="V105" s="123"/>
      <c r="W105" s="123"/>
      <c r="X105" s="123"/>
      <c r="Y105" s="123"/>
      <c r="Z105" s="123"/>
      <c r="AA105" s="123"/>
      <c r="AB105" s="123"/>
      <c r="AC105" s="123"/>
      <c r="AD105" s="123"/>
      <c r="AE105" s="123"/>
      <c r="AF105" s="123"/>
      <c r="AG105" s="123"/>
      <c r="AH105" s="123"/>
      <c r="AI105" s="123"/>
      <c r="AJ105" s="123"/>
      <c r="AK105" s="123"/>
      <c r="AL105" s="123"/>
      <c r="AM105" s="123"/>
      <c r="AN105" s="123"/>
      <c r="AO105" s="123"/>
      <c r="AP105" s="123"/>
      <c r="AQ105" s="123"/>
      <c r="AR105" s="123"/>
      <c r="AS105" s="123"/>
      <c r="AT105" s="123"/>
      <c r="AU105" s="123"/>
      <c r="AV105" s="123"/>
      <c r="AW105" s="123"/>
      <c r="AX105" s="123"/>
      <c r="AY105" s="123"/>
      <c r="AZ105" s="123"/>
      <c r="BA105" s="123"/>
      <c r="BB105" s="123"/>
      <c r="BC105" s="123"/>
      <c r="BD105" s="123"/>
      <c r="BE105" s="123"/>
      <c r="BF105" s="123"/>
      <c r="BG105" s="123"/>
      <c r="BH105" s="123"/>
      <c r="BI105" s="123"/>
      <c r="BJ105" s="123"/>
      <c r="BK105" s="123"/>
      <c r="BL105" s="123"/>
      <c r="BM105" s="123"/>
      <c r="BN105" s="123"/>
      <c r="BO105" s="123"/>
      <c r="BP105" s="123"/>
      <c r="BQ105" s="123"/>
      <c r="BR105" s="123"/>
      <c r="BS105" s="123"/>
      <c r="BT105" s="123"/>
      <c r="BU105" s="123"/>
      <c r="BV105" s="123"/>
      <c r="BW105" s="123"/>
      <c r="BX105" s="123"/>
      <c r="BY105" s="123"/>
      <c r="BZ105" s="123"/>
      <c r="CA105" s="123"/>
      <c r="CB105" s="123"/>
      <c r="CC105" s="123"/>
      <c r="CD105" s="123"/>
      <c r="CE105" s="123"/>
      <c r="CF105" s="123"/>
      <c r="CG105" s="123"/>
      <c r="CH105" s="123"/>
      <c r="CI105" s="123"/>
      <c r="CJ105" s="364"/>
      <c r="CK105" s="364"/>
      <c r="CL105" s="128"/>
      <c r="CM105" s="128"/>
      <c r="CN105" s="123"/>
      <c r="CO105" s="123"/>
      <c r="CP105" s="123"/>
      <c r="CQ105" s="123"/>
      <c r="CR105" s="123"/>
    </row>
    <row r="106" ht="15.6" spans="1:96">
      <c r="A106" s="123"/>
      <c r="B106" s="124"/>
      <c r="C106" s="344"/>
      <c r="D106" s="126"/>
      <c r="E106" s="127"/>
      <c r="F106" s="352"/>
      <c r="G106" s="123"/>
      <c r="H106" s="123"/>
      <c r="I106" s="123"/>
      <c r="J106" s="123"/>
      <c r="K106" s="123"/>
      <c r="L106" s="123"/>
      <c r="M106" s="189"/>
      <c r="N106" s="123"/>
      <c r="O106" s="123"/>
      <c r="P106" s="123"/>
      <c r="Q106" s="123"/>
      <c r="R106" s="123"/>
      <c r="S106" s="123"/>
      <c r="T106" s="123"/>
      <c r="U106" s="123"/>
      <c r="V106" s="123"/>
      <c r="W106" s="123"/>
      <c r="X106" s="123"/>
      <c r="Y106" s="123"/>
      <c r="Z106" s="123"/>
      <c r="AA106" s="123"/>
      <c r="AB106" s="123"/>
      <c r="AC106" s="123"/>
      <c r="AD106" s="123"/>
      <c r="AE106" s="123"/>
      <c r="AF106" s="123"/>
      <c r="AG106" s="123"/>
      <c r="AH106" s="123"/>
      <c r="AI106" s="123"/>
      <c r="AJ106" s="123"/>
      <c r="AK106" s="123"/>
      <c r="AL106" s="123"/>
      <c r="AM106" s="123"/>
      <c r="AN106" s="123"/>
      <c r="AO106" s="123"/>
      <c r="AP106" s="123"/>
      <c r="AQ106" s="123"/>
      <c r="AR106" s="123"/>
      <c r="AS106" s="123"/>
      <c r="AT106" s="123"/>
      <c r="AU106" s="123"/>
      <c r="AV106" s="123"/>
      <c r="AW106" s="123"/>
      <c r="AX106" s="123"/>
      <c r="AY106" s="123"/>
      <c r="AZ106" s="123"/>
      <c r="BA106" s="123"/>
      <c r="BB106" s="123"/>
      <c r="BC106" s="123"/>
      <c r="BD106" s="123"/>
      <c r="BE106" s="123"/>
      <c r="BF106" s="123"/>
      <c r="BG106" s="123"/>
      <c r="BH106" s="123"/>
      <c r="BI106" s="123"/>
      <c r="BJ106" s="123"/>
      <c r="BK106" s="123"/>
      <c r="BL106" s="123"/>
      <c r="BM106" s="123"/>
      <c r="BN106" s="123"/>
      <c r="BO106" s="123"/>
      <c r="BP106" s="123"/>
      <c r="BQ106" s="123"/>
      <c r="BR106" s="123"/>
      <c r="BS106" s="123"/>
      <c r="BT106" s="123"/>
      <c r="BU106" s="123"/>
      <c r="BV106" s="123"/>
      <c r="BW106" s="123"/>
      <c r="BX106" s="123"/>
      <c r="BY106" s="123"/>
      <c r="BZ106" s="123"/>
      <c r="CA106" s="123"/>
      <c r="CB106" s="123"/>
      <c r="CC106" s="123"/>
      <c r="CD106" s="123"/>
      <c r="CE106" s="123"/>
      <c r="CF106" s="123"/>
      <c r="CG106" s="123"/>
      <c r="CH106" s="123"/>
      <c r="CI106" s="123"/>
      <c r="CJ106" s="364"/>
      <c r="CK106" s="364"/>
      <c r="CL106" s="128"/>
      <c r="CM106" s="128"/>
      <c r="CN106" s="123"/>
      <c r="CO106" s="123"/>
      <c r="CP106" s="123"/>
      <c r="CQ106" s="123"/>
      <c r="CR106" s="123"/>
    </row>
    <row r="107" ht="15.6" spans="1:96">
      <c r="A107" s="123"/>
      <c r="B107" s="124"/>
      <c r="C107" s="344"/>
      <c r="D107" s="126"/>
      <c r="E107" s="127"/>
      <c r="F107" s="352"/>
      <c r="G107" s="123"/>
      <c r="H107" s="123"/>
      <c r="I107" s="123"/>
      <c r="J107" s="123"/>
      <c r="K107" s="123"/>
      <c r="L107" s="123"/>
      <c r="M107" s="189"/>
      <c r="N107" s="123"/>
      <c r="O107" s="123"/>
      <c r="P107" s="123"/>
      <c r="Q107" s="123"/>
      <c r="R107" s="123"/>
      <c r="S107" s="123"/>
      <c r="T107" s="123"/>
      <c r="U107" s="123"/>
      <c r="V107" s="123"/>
      <c r="W107" s="123"/>
      <c r="X107" s="123"/>
      <c r="Y107" s="123"/>
      <c r="Z107" s="123"/>
      <c r="AA107" s="123"/>
      <c r="AB107" s="123"/>
      <c r="AC107" s="123"/>
      <c r="AD107" s="123"/>
      <c r="AE107" s="123"/>
      <c r="AF107" s="123"/>
      <c r="AG107" s="123"/>
      <c r="AH107" s="123"/>
      <c r="AI107" s="123"/>
      <c r="AJ107" s="123"/>
      <c r="AK107" s="123"/>
      <c r="AL107" s="123"/>
      <c r="AM107" s="123"/>
      <c r="AN107" s="123"/>
      <c r="AO107" s="123"/>
      <c r="AP107" s="123"/>
      <c r="AQ107" s="123"/>
      <c r="AR107" s="123"/>
      <c r="AS107" s="123"/>
      <c r="AT107" s="123"/>
      <c r="AU107" s="123"/>
      <c r="AV107" s="123"/>
      <c r="AW107" s="123"/>
      <c r="AX107" s="123"/>
      <c r="AY107" s="123"/>
      <c r="AZ107" s="123"/>
      <c r="BA107" s="123"/>
      <c r="BB107" s="123"/>
      <c r="BC107" s="123"/>
      <c r="BD107" s="123"/>
      <c r="BE107" s="123"/>
      <c r="BF107" s="123"/>
      <c r="BG107" s="123"/>
      <c r="BH107" s="123"/>
      <c r="BI107" s="123"/>
      <c r="BJ107" s="123"/>
      <c r="BK107" s="123"/>
      <c r="BL107" s="123"/>
      <c r="BM107" s="123"/>
      <c r="BN107" s="123"/>
      <c r="BO107" s="123"/>
      <c r="BP107" s="123"/>
      <c r="BQ107" s="123"/>
      <c r="BR107" s="123"/>
      <c r="BS107" s="123"/>
      <c r="BT107" s="123"/>
      <c r="BU107" s="123"/>
      <c r="BV107" s="123"/>
      <c r="BW107" s="123"/>
      <c r="BX107" s="123"/>
      <c r="BY107" s="123"/>
      <c r="BZ107" s="123"/>
      <c r="CA107" s="123"/>
      <c r="CB107" s="123"/>
      <c r="CC107" s="123"/>
      <c r="CD107" s="123"/>
      <c r="CE107" s="123"/>
      <c r="CF107" s="123"/>
      <c r="CG107" s="123"/>
      <c r="CH107" s="123"/>
      <c r="CI107" s="123"/>
      <c r="CJ107" s="364"/>
      <c r="CK107" s="364"/>
      <c r="CL107" s="128"/>
      <c r="CM107" s="128"/>
      <c r="CN107" s="123"/>
      <c r="CO107" s="123"/>
      <c r="CP107" s="123"/>
      <c r="CQ107" s="123"/>
      <c r="CR107" s="123"/>
    </row>
    <row r="108" ht="15.6" spans="1:96">
      <c r="A108" s="123"/>
      <c r="B108" s="124"/>
      <c r="C108" s="344"/>
      <c r="D108" s="126"/>
      <c r="E108" s="127"/>
      <c r="F108" s="352"/>
      <c r="G108" s="123"/>
      <c r="H108" s="123"/>
      <c r="I108" s="123"/>
      <c r="J108" s="123"/>
      <c r="K108" s="123"/>
      <c r="L108" s="123"/>
      <c r="M108" s="189"/>
      <c r="N108" s="123"/>
      <c r="O108" s="123"/>
      <c r="P108" s="123"/>
      <c r="Q108" s="123"/>
      <c r="R108" s="123"/>
      <c r="S108" s="123"/>
      <c r="T108" s="123"/>
      <c r="U108" s="123"/>
      <c r="V108" s="123"/>
      <c r="W108" s="123"/>
      <c r="X108" s="123"/>
      <c r="Y108" s="123"/>
      <c r="Z108" s="123"/>
      <c r="AA108" s="123"/>
      <c r="AB108" s="123"/>
      <c r="AC108" s="123"/>
      <c r="AD108" s="123"/>
      <c r="AE108" s="123"/>
      <c r="AF108" s="123"/>
      <c r="AG108" s="123"/>
      <c r="AH108" s="123"/>
      <c r="AI108" s="123"/>
      <c r="AJ108" s="123"/>
      <c r="AK108" s="123"/>
      <c r="AL108" s="123"/>
      <c r="AM108" s="123"/>
      <c r="AN108" s="123"/>
      <c r="AO108" s="123"/>
      <c r="AP108" s="123"/>
      <c r="AQ108" s="123"/>
      <c r="AR108" s="123"/>
      <c r="AS108" s="123"/>
      <c r="AT108" s="123"/>
      <c r="AU108" s="123"/>
      <c r="AV108" s="123"/>
      <c r="AW108" s="123"/>
      <c r="AX108" s="123"/>
      <c r="AY108" s="123"/>
      <c r="AZ108" s="123"/>
      <c r="BA108" s="123"/>
      <c r="BB108" s="123"/>
      <c r="BC108" s="123"/>
      <c r="BD108" s="123"/>
      <c r="BE108" s="123"/>
      <c r="BF108" s="123"/>
      <c r="BG108" s="123"/>
      <c r="BH108" s="123"/>
      <c r="BI108" s="123"/>
      <c r="BJ108" s="123"/>
      <c r="BK108" s="123"/>
      <c r="BL108" s="123"/>
      <c r="BM108" s="123"/>
      <c r="BN108" s="123"/>
      <c r="BO108" s="123"/>
      <c r="BP108" s="123"/>
      <c r="BQ108" s="123"/>
      <c r="BR108" s="123"/>
      <c r="BS108" s="123"/>
      <c r="BT108" s="123"/>
      <c r="BU108" s="123"/>
      <c r="BV108" s="123"/>
      <c r="BW108" s="123"/>
      <c r="BX108" s="123"/>
      <c r="BY108" s="123"/>
      <c r="BZ108" s="123"/>
      <c r="CA108" s="123"/>
      <c r="CB108" s="123"/>
      <c r="CC108" s="123"/>
      <c r="CD108" s="123"/>
      <c r="CE108" s="123"/>
      <c r="CF108" s="123"/>
      <c r="CG108" s="123"/>
      <c r="CH108" s="123"/>
      <c r="CI108" s="123"/>
      <c r="CJ108" s="364"/>
      <c r="CK108" s="364"/>
      <c r="CL108" s="128"/>
      <c r="CM108" s="128"/>
      <c r="CN108" s="123"/>
      <c r="CO108" s="123"/>
      <c r="CP108" s="123"/>
      <c r="CQ108" s="123"/>
      <c r="CR108" s="123"/>
    </row>
    <row r="109" ht="15.6" spans="1:96">
      <c r="A109" s="123"/>
      <c r="B109" s="124"/>
      <c r="C109" s="344"/>
      <c r="D109" s="126"/>
      <c r="E109" s="127"/>
      <c r="F109" s="352"/>
      <c r="G109" s="123"/>
      <c r="H109" s="123"/>
      <c r="I109" s="123"/>
      <c r="J109" s="123"/>
      <c r="K109" s="123"/>
      <c r="L109" s="123"/>
      <c r="M109" s="189"/>
      <c r="N109" s="123"/>
      <c r="O109" s="123"/>
      <c r="P109" s="123"/>
      <c r="Q109" s="123"/>
      <c r="R109" s="123"/>
      <c r="S109" s="123"/>
      <c r="T109" s="123"/>
      <c r="U109" s="123"/>
      <c r="V109" s="123"/>
      <c r="W109" s="123"/>
      <c r="X109" s="123"/>
      <c r="Y109" s="123"/>
      <c r="Z109" s="123"/>
      <c r="AA109" s="123"/>
      <c r="AB109" s="123"/>
      <c r="AC109" s="123"/>
      <c r="AD109" s="123"/>
      <c r="AE109" s="123"/>
      <c r="AF109" s="123"/>
      <c r="AG109" s="123"/>
      <c r="AH109" s="123"/>
      <c r="AI109" s="123"/>
      <c r="AJ109" s="123"/>
      <c r="AK109" s="123"/>
      <c r="AL109" s="123"/>
      <c r="AM109" s="123"/>
      <c r="AN109" s="123"/>
      <c r="AO109" s="123"/>
      <c r="AP109" s="123"/>
      <c r="AQ109" s="123"/>
      <c r="AR109" s="123"/>
      <c r="AS109" s="123"/>
      <c r="AT109" s="123"/>
      <c r="AU109" s="123"/>
      <c r="AV109" s="123"/>
      <c r="AW109" s="123"/>
      <c r="AX109" s="123"/>
      <c r="AY109" s="123"/>
      <c r="AZ109" s="123"/>
      <c r="BA109" s="123"/>
      <c r="BB109" s="123"/>
      <c r="BC109" s="123"/>
      <c r="BD109" s="123"/>
      <c r="BE109" s="123"/>
      <c r="BF109" s="123"/>
      <c r="BG109" s="123"/>
      <c r="BH109" s="123"/>
      <c r="BI109" s="123"/>
      <c r="BJ109" s="123"/>
      <c r="BK109" s="123"/>
      <c r="BL109" s="123"/>
      <c r="BM109" s="123"/>
      <c r="BN109" s="123"/>
      <c r="BO109" s="123"/>
      <c r="BP109" s="123"/>
      <c r="BQ109" s="123"/>
      <c r="BR109" s="123"/>
      <c r="BS109" s="123"/>
      <c r="BT109" s="123"/>
      <c r="BU109" s="123"/>
      <c r="BV109" s="123"/>
      <c r="BW109" s="123"/>
      <c r="BX109" s="123"/>
      <c r="BY109" s="123"/>
      <c r="BZ109" s="123"/>
      <c r="CA109" s="123"/>
      <c r="CB109" s="123"/>
      <c r="CC109" s="123"/>
      <c r="CD109" s="123"/>
      <c r="CE109" s="123"/>
      <c r="CF109" s="123"/>
      <c r="CG109" s="123"/>
      <c r="CH109" s="123"/>
      <c r="CI109" s="123"/>
      <c r="CJ109" s="364"/>
      <c r="CK109" s="364"/>
      <c r="CL109" s="128"/>
      <c r="CM109" s="128"/>
      <c r="CN109" s="123"/>
      <c r="CO109" s="123"/>
      <c r="CP109" s="123"/>
      <c r="CQ109" s="123"/>
      <c r="CR109" s="123"/>
    </row>
    <row r="110" ht="15.6" spans="1:96">
      <c r="A110" s="123"/>
      <c r="B110" s="124"/>
      <c r="C110" s="344"/>
      <c r="D110" s="126"/>
      <c r="E110" s="127"/>
      <c r="F110" s="352"/>
      <c r="G110" s="123"/>
      <c r="H110" s="123"/>
      <c r="I110" s="123"/>
      <c r="J110" s="123"/>
      <c r="K110" s="123"/>
      <c r="L110" s="123"/>
      <c r="M110" s="189"/>
      <c r="N110" s="123"/>
      <c r="O110" s="123"/>
      <c r="P110" s="123"/>
      <c r="Q110" s="123"/>
      <c r="R110" s="123"/>
      <c r="S110" s="123"/>
      <c r="T110" s="123"/>
      <c r="U110" s="123"/>
      <c r="V110" s="123"/>
      <c r="W110" s="123"/>
      <c r="X110" s="123"/>
      <c r="Y110" s="123"/>
      <c r="Z110" s="123"/>
      <c r="AA110" s="123"/>
      <c r="AB110" s="123"/>
      <c r="AC110" s="123"/>
      <c r="AD110" s="123"/>
      <c r="AE110" s="123"/>
      <c r="AF110" s="123"/>
      <c r="AG110" s="123"/>
      <c r="AH110" s="123"/>
      <c r="AI110" s="123"/>
      <c r="AJ110" s="123"/>
      <c r="AK110" s="123"/>
      <c r="AL110" s="123"/>
      <c r="AM110" s="123"/>
      <c r="AN110" s="123"/>
      <c r="AO110" s="123"/>
      <c r="AP110" s="123"/>
      <c r="AQ110" s="123"/>
      <c r="AR110" s="123"/>
      <c r="AS110" s="123"/>
      <c r="AT110" s="123"/>
      <c r="AU110" s="123"/>
      <c r="AV110" s="123"/>
      <c r="AW110" s="123"/>
      <c r="AX110" s="123"/>
      <c r="AY110" s="123"/>
      <c r="AZ110" s="123"/>
      <c r="BA110" s="123"/>
      <c r="BB110" s="123"/>
      <c r="BC110" s="123"/>
      <c r="BD110" s="123"/>
      <c r="BE110" s="123"/>
      <c r="BF110" s="123"/>
      <c r="BG110" s="123"/>
      <c r="BH110" s="123"/>
      <c r="BI110" s="123"/>
      <c r="BJ110" s="123"/>
      <c r="BK110" s="123"/>
      <c r="BL110" s="123"/>
      <c r="BM110" s="123"/>
      <c r="BN110" s="123"/>
      <c r="BO110" s="123"/>
      <c r="BP110" s="123"/>
      <c r="BQ110" s="123"/>
      <c r="BR110" s="123"/>
      <c r="BS110" s="123"/>
      <c r="BT110" s="123"/>
      <c r="BU110" s="123"/>
      <c r="BV110" s="123"/>
      <c r="BW110" s="123"/>
      <c r="BX110" s="123"/>
      <c r="BY110" s="123"/>
      <c r="BZ110" s="123"/>
      <c r="CA110" s="123"/>
      <c r="CB110" s="123"/>
      <c r="CC110" s="123"/>
      <c r="CD110" s="123"/>
      <c r="CE110" s="123"/>
      <c r="CF110" s="123"/>
      <c r="CG110" s="123"/>
      <c r="CH110" s="123"/>
      <c r="CI110" s="123"/>
      <c r="CJ110" s="364"/>
      <c r="CK110" s="364"/>
      <c r="CL110" s="128"/>
      <c r="CM110" s="128"/>
      <c r="CN110" s="123"/>
      <c r="CO110" s="123"/>
      <c r="CP110" s="123"/>
      <c r="CQ110" s="123"/>
      <c r="CR110" s="123"/>
    </row>
    <row r="111" ht="15.6" spans="1:96">
      <c r="A111" s="123"/>
      <c r="B111" s="124"/>
      <c r="C111" s="344"/>
      <c r="D111" s="126"/>
      <c r="E111" s="127"/>
      <c r="F111" s="352"/>
      <c r="G111" s="123"/>
      <c r="H111" s="123"/>
      <c r="I111" s="123"/>
      <c r="J111" s="123"/>
      <c r="K111" s="123"/>
      <c r="L111" s="123"/>
      <c r="M111" s="189"/>
      <c r="N111" s="123"/>
      <c r="O111" s="123"/>
      <c r="P111" s="123"/>
      <c r="Q111" s="123"/>
      <c r="R111" s="123"/>
      <c r="S111" s="123"/>
      <c r="T111" s="123"/>
      <c r="U111" s="123"/>
      <c r="V111" s="123"/>
      <c r="W111" s="123"/>
      <c r="X111" s="123"/>
      <c r="Y111" s="123"/>
      <c r="Z111" s="123"/>
      <c r="AA111" s="123"/>
      <c r="AB111" s="123"/>
      <c r="AC111" s="123"/>
      <c r="AD111" s="123"/>
      <c r="AE111" s="123"/>
      <c r="AF111" s="123"/>
      <c r="AG111" s="123"/>
      <c r="AH111" s="123"/>
      <c r="AI111" s="123"/>
      <c r="AJ111" s="123"/>
      <c r="AK111" s="123"/>
      <c r="AL111" s="123"/>
      <c r="AM111" s="123"/>
      <c r="AN111" s="123"/>
      <c r="AO111" s="123"/>
      <c r="AP111" s="123"/>
      <c r="AQ111" s="123"/>
      <c r="AR111" s="123"/>
      <c r="AS111" s="123"/>
      <c r="AT111" s="123"/>
      <c r="AU111" s="123"/>
      <c r="AV111" s="123"/>
      <c r="AW111" s="123"/>
      <c r="AX111" s="123"/>
      <c r="AY111" s="123"/>
      <c r="AZ111" s="123"/>
      <c r="BA111" s="123"/>
      <c r="BB111" s="123"/>
      <c r="BC111" s="123"/>
      <c r="BD111" s="123"/>
      <c r="BE111" s="123"/>
      <c r="BF111" s="123"/>
      <c r="BG111" s="123"/>
      <c r="BH111" s="123"/>
      <c r="BI111" s="123"/>
      <c r="BJ111" s="123"/>
      <c r="BK111" s="123"/>
      <c r="BL111" s="123"/>
      <c r="BM111" s="123"/>
      <c r="BN111" s="123"/>
      <c r="BO111" s="123"/>
      <c r="BP111" s="123"/>
      <c r="BQ111" s="123"/>
      <c r="BR111" s="123"/>
      <c r="BS111" s="123"/>
      <c r="BT111" s="123"/>
      <c r="BU111" s="123"/>
      <c r="BV111" s="123"/>
      <c r="BW111" s="123"/>
      <c r="BX111" s="123"/>
      <c r="BY111" s="123"/>
      <c r="BZ111" s="123"/>
      <c r="CA111" s="123"/>
      <c r="CB111" s="123"/>
      <c r="CC111" s="123"/>
      <c r="CD111" s="123"/>
      <c r="CE111" s="123"/>
      <c r="CF111" s="123"/>
      <c r="CG111" s="123"/>
      <c r="CH111" s="123"/>
      <c r="CI111" s="123"/>
      <c r="CJ111" s="364"/>
      <c r="CK111" s="364"/>
      <c r="CL111" s="128"/>
      <c r="CM111" s="128"/>
      <c r="CN111" s="123"/>
      <c r="CO111" s="123"/>
      <c r="CP111" s="123"/>
      <c r="CQ111" s="123"/>
      <c r="CR111" s="123"/>
    </row>
    <row r="112" ht="15.6" spans="1:96">
      <c r="A112" s="123"/>
      <c r="B112" s="124"/>
      <c r="C112" s="344"/>
      <c r="D112" s="126"/>
      <c r="E112" s="127"/>
      <c r="F112" s="352"/>
      <c r="G112" s="123"/>
      <c r="H112" s="123"/>
      <c r="I112" s="123"/>
      <c r="J112" s="123"/>
      <c r="K112" s="123"/>
      <c r="L112" s="123"/>
      <c r="M112" s="189"/>
      <c r="N112" s="123"/>
      <c r="O112" s="123"/>
      <c r="P112" s="123"/>
      <c r="Q112" s="123"/>
      <c r="R112" s="123"/>
      <c r="S112" s="123"/>
      <c r="T112" s="123"/>
      <c r="U112" s="123"/>
      <c r="V112" s="123"/>
      <c r="W112" s="123"/>
      <c r="X112" s="123"/>
      <c r="Y112" s="123"/>
      <c r="Z112" s="123"/>
      <c r="AA112" s="123"/>
      <c r="AB112" s="123"/>
      <c r="AC112" s="123"/>
      <c r="AD112" s="123"/>
      <c r="AE112" s="123"/>
      <c r="AF112" s="123"/>
      <c r="AG112" s="123"/>
      <c r="AH112" s="123"/>
      <c r="AI112" s="123"/>
      <c r="AJ112" s="123"/>
      <c r="AK112" s="123"/>
      <c r="AL112" s="123"/>
      <c r="AM112" s="123"/>
      <c r="AN112" s="123"/>
      <c r="AO112" s="123"/>
      <c r="AP112" s="123"/>
      <c r="AQ112" s="123"/>
      <c r="AR112" s="123"/>
      <c r="AS112" s="123"/>
      <c r="AT112" s="123"/>
      <c r="AU112" s="123"/>
      <c r="AV112" s="123"/>
      <c r="AW112" s="123"/>
      <c r="AX112" s="123"/>
      <c r="AY112" s="123"/>
      <c r="AZ112" s="123"/>
      <c r="BA112" s="123"/>
      <c r="BB112" s="123"/>
      <c r="BC112" s="123"/>
      <c r="BD112" s="123"/>
      <c r="BE112" s="123"/>
      <c r="BF112" s="123"/>
      <c r="BG112" s="123"/>
      <c r="BH112" s="123"/>
      <c r="BI112" s="123"/>
      <c r="BJ112" s="123"/>
      <c r="BK112" s="123"/>
      <c r="BL112" s="123"/>
      <c r="BM112" s="123"/>
      <c r="BN112" s="123"/>
      <c r="BO112" s="123"/>
      <c r="BP112" s="123"/>
      <c r="BQ112" s="123"/>
      <c r="BR112" s="123"/>
      <c r="BS112" s="123"/>
      <c r="BT112" s="123"/>
      <c r="BU112" s="123"/>
      <c r="BV112" s="123"/>
      <c r="BW112" s="123"/>
      <c r="BX112" s="123"/>
      <c r="BY112" s="123"/>
      <c r="BZ112" s="123"/>
      <c r="CA112" s="123"/>
      <c r="CB112" s="123"/>
      <c r="CC112" s="123"/>
      <c r="CD112" s="123"/>
      <c r="CE112" s="123"/>
      <c r="CF112" s="123"/>
      <c r="CG112" s="123"/>
      <c r="CH112" s="123"/>
      <c r="CI112" s="123"/>
      <c r="CJ112" s="364"/>
      <c r="CK112" s="364"/>
      <c r="CL112" s="128"/>
      <c r="CM112" s="128"/>
      <c r="CN112" s="123"/>
      <c r="CO112" s="123"/>
      <c r="CP112" s="123"/>
      <c r="CQ112" s="123"/>
      <c r="CR112" s="123"/>
    </row>
    <row r="113" ht="15.6" spans="1:96">
      <c r="A113" s="123"/>
      <c r="B113" s="124"/>
      <c r="C113" s="344"/>
      <c r="D113" s="126"/>
      <c r="E113" s="127"/>
      <c r="F113" s="352"/>
      <c r="G113" s="123"/>
      <c r="H113" s="123"/>
      <c r="I113" s="123"/>
      <c r="J113" s="123"/>
      <c r="K113" s="123"/>
      <c r="L113" s="123"/>
      <c r="M113" s="189"/>
      <c r="N113" s="123"/>
      <c r="O113" s="123"/>
      <c r="P113" s="123"/>
      <c r="Q113" s="123"/>
      <c r="R113" s="123"/>
      <c r="S113" s="123"/>
      <c r="T113" s="123"/>
      <c r="U113" s="123"/>
      <c r="V113" s="123"/>
      <c r="W113" s="123"/>
      <c r="X113" s="123"/>
      <c r="Y113" s="123"/>
      <c r="Z113" s="123"/>
      <c r="AA113" s="123"/>
      <c r="AB113" s="123"/>
      <c r="AC113" s="123"/>
      <c r="AD113" s="123"/>
      <c r="AE113" s="123"/>
      <c r="AF113" s="123"/>
      <c r="AG113" s="123"/>
      <c r="AH113" s="123"/>
      <c r="AI113" s="123"/>
      <c r="AJ113" s="123"/>
      <c r="AK113" s="123"/>
      <c r="AL113" s="123"/>
      <c r="AM113" s="123"/>
      <c r="AN113" s="123"/>
      <c r="AO113" s="123"/>
      <c r="AP113" s="123"/>
      <c r="AQ113" s="123"/>
      <c r="AR113" s="123"/>
      <c r="AS113" s="123"/>
      <c r="AT113" s="123"/>
      <c r="AU113" s="123"/>
      <c r="AV113" s="123"/>
      <c r="AW113" s="123"/>
      <c r="AX113" s="123"/>
      <c r="AY113" s="123"/>
      <c r="AZ113" s="123"/>
      <c r="BA113" s="123"/>
      <c r="BB113" s="123"/>
      <c r="BC113" s="123"/>
      <c r="BD113" s="123"/>
      <c r="BE113" s="123"/>
      <c r="BF113" s="123"/>
      <c r="BG113" s="123"/>
      <c r="BH113" s="123"/>
      <c r="BI113" s="123"/>
      <c r="BJ113" s="123"/>
      <c r="BK113" s="123"/>
      <c r="BL113" s="123"/>
      <c r="BM113" s="123"/>
      <c r="BN113" s="123"/>
      <c r="BO113" s="123"/>
      <c r="BP113" s="123"/>
      <c r="BQ113" s="123"/>
      <c r="BR113" s="123"/>
      <c r="BS113" s="123"/>
      <c r="BT113" s="123"/>
      <c r="BU113" s="123"/>
      <c r="BV113" s="123"/>
      <c r="BW113" s="123"/>
      <c r="BX113" s="123"/>
      <c r="BY113" s="123"/>
      <c r="BZ113" s="123"/>
      <c r="CA113" s="123"/>
      <c r="CB113" s="123"/>
      <c r="CC113" s="123"/>
      <c r="CD113" s="123"/>
      <c r="CE113" s="123"/>
      <c r="CF113" s="123"/>
      <c r="CG113" s="123"/>
      <c r="CH113" s="123"/>
      <c r="CI113" s="123"/>
      <c r="CJ113" s="364"/>
      <c r="CK113" s="364"/>
      <c r="CL113" s="128"/>
      <c r="CM113" s="128"/>
      <c r="CN113" s="123"/>
      <c r="CO113" s="123"/>
      <c r="CP113" s="123"/>
      <c r="CQ113" s="123"/>
      <c r="CR113" s="123"/>
    </row>
    <row r="114" ht="15.6" spans="1:96">
      <c r="A114" s="123"/>
      <c r="B114" s="124"/>
      <c r="C114" s="344"/>
      <c r="D114" s="126"/>
      <c r="E114" s="127"/>
      <c r="F114" s="352"/>
      <c r="G114" s="123"/>
      <c r="H114" s="123"/>
      <c r="I114" s="123"/>
      <c r="J114" s="123"/>
      <c r="K114" s="123"/>
      <c r="L114" s="123"/>
      <c r="M114" s="189"/>
      <c r="N114" s="123"/>
      <c r="O114" s="123"/>
      <c r="P114" s="123"/>
      <c r="Q114" s="123"/>
      <c r="R114" s="123"/>
      <c r="S114" s="123"/>
      <c r="T114" s="123"/>
      <c r="U114" s="123"/>
      <c r="V114" s="123"/>
      <c r="W114" s="123"/>
      <c r="X114" s="123"/>
      <c r="Y114" s="123"/>
      <c r="Z114" s="123"/>
      <c r="AA114" s="123"/>
      <c r="AB114" s="123"/>
      <c r="AC114" s="123"/>
      <c r="AD114" s="123"/>
      <c r="AE114" s="123"/>
      <c r="AF114" s="123"/>
      <c r="AG114" s="123"/>
      <c r="AH114" s="123"/>
      <c r="AI114" s="123"/>
      <c r="AJ114" s="123"/>
      <c r="AK114" s="123"/>
      <c r="AL114" s="123"/>
      <c r="AM114" s="123"/>
      <c r="AN114" s="123"/>
      <c r="AO114" s="123"/>
      <c r="AP114" s="123"/>
      <c r="AQ114" s="123"/>
      <c r="AR114" s="123"/>
      <c r="AS114" s="123"/>
      <c r="AT114" s="123"/>
      <c r="AU114" s="123"/>
      <c r="AV114" s="123"/>
      <c r="AW114" s="123"/>
      <c r="AX114" s="123"/>
      <c r="AY114" s="123"/>
      <c r="AZ114" s="123"/>
      <c r="BA114" s="123"/>
      <c r="BB114" s="123"/>
      <c r="BC114" s="123"/>
      <c r="BD114" s="123"/>
      <c r="BE114" s="123"/>
      <c r="BF114" s="123"/>
      <c r="BG114" s="123"/>
      <c r="BH114" s="123"/>
      <c r="BI114" s="123"/>
      <c r="BJ114" s="123"/>
      <c r="BK114" s="123"/>
      <c r="BL114" s="123"/>
      <c r="BM114" s="123"/>
      <c r="BN114" s="123"/>
      <c r="BO114" s="123"/>
      <c r="BP114" s="123"/>
      <c r="BQ114" s="123"/>
      <c r="BR114" s="123"/>
      <c r="BS114" s="123"/>
      <c r="BT114" s="123"/>
      <c r="BU114" s="123"/>
      <c r="BV114" s="123"/>
      <c r="BW114" s="123"/>
      <c r="BX114" s="123"/>
      <c r="BY114" s="123"/>
      <c r="BZ114" s="123"/>
      <c r="CA114" s="123"/>
      <c r="CB114" s="123"/>
      <c r="CC114" s="123"/>
      <c r="CD114" s="123"/>
      <c r="CE114" s="123"/>
      <c r="CF114" s="123"/>
      <c r="CG114" s="123"/>
      <c r="CH114" s="123"/>
      <c r="CI114" s="123"/>
      <c r="CJ114" s="364"/>
      <c r="CK114" s="364"/>
      <c r="CL114" s="128"/>
      <c r="CM114" s="128"/>
      <c r="CN114" s="123"/>
      <c r="CO114" s="123"/>
      <c r="CP114" s="123"/>
      <c r="CQ114" s="123"/>
      <c r="CR114" s="123"/>
    </row>
    <row r="115" ht="15.6" spans="1:96">
      <c r="A115" s="123"/>
      <c r="B115" s="124"/>
      <c r="C115" s="344"/>
      <c r="D115" s="126"/>
      <c r="E115" s="127"/>
      <c r="F115" s="352"/>
      <c r="G115" s="123"/>
      <c r="H115" s="123"/>
      <c r="I115" s="123"/>
      <c r="J115" s="123"/>
      <c r="K115" s="123"/>
      <c r="L115" s="123"/>
      <c r="M115" s="189"/>
      <c r="N115" s="123"/>
      <c r="O115" s="123"/>
      <c r="P115" s="123"/>
      <c r="Q115" s="123"/>
      <c r="R115" s="123"/>
      <c r="S115" s="123"/>
      <c r="T115" s="123"/>
      <c r="U115" s="123"/>
      <c r="V115" s="123"/>
      <c r="W115" s="123"/>
      <c r="X115" s="123"/>
      <c r="Y115" s="123"/>
      <c r="Z115" s="123"/>
      <c r="AA115" s="123"/>
      <c r="AB115" s="123"/>
      <c r="AC115" s="123"/>
      <c r="AD115" s="123"/>
      <c r="AE115" s="123"/>
      <c r="AF115" s="123"/>
      <c r="AG115" s="123"/>
      <c r="AH115" s="123"/>
      <c r="AI115" s="123"/>
      <c r="AJ115" s="123"/>
      <c r="AK115" s="123"/>
      <c r="AL115" s="123"/>
      <c r="AM115" s="123"/>
      <c r="AN115" s="123"/>
      <c r="AO115" s="123"/>
      <c r="AP115" s="123"/>
      <c r="AQ115" s="123"/>
      <c r="AR115" s="123"/>
      <c r="AS115" s="123"/>
      <c r="AT115" s="123"/>
      <c r="AU115" s="123"/>
      <c r="AV115" s="123"/>
      <c r="AW115" s="123"/>
      <c r="AX115" s="123"/>
      <c r="AY115" s="123"/>
      <c r="AZ115" s="123"/>
      <c r="BA115" s="123"/>
      <c r="BB115" s="123"/>
      <c r="BC115" s="123"/>
      <c r="BD115" s="123"/>
      <c r="BE115" s="123"/>
      <c r="BF115" s="123"/>
      <c r="BG115" s="123"/>
      <c r="BH115" s="123"/>
      <c r="BI115" s="123"/>
      <c r="BJ115" s="123"/>
      <c r="BK115" s="123"/>
      <c r="BL115" s="123"/>
      <c r="BM115" s="123"/>
      <c r="BN115" s="123"/>
      <c r="BO115" s="123"/>
      <c r="BP115" s="123"/>
      <c r="BQ115" s="123"/>
      <c r="BR115" s="123"/>
      <c r="BS115" s="123"/>
      <c r="BT115" s="123"/>
      <c r="BU115" s="123"/>
      <c r="BV115" s="123"/>
      <c r="BW115" s="123"/>
      <c r="BX115" s="123"/>
      <c r="BY115" s="123"/>
      <c r="BZ115" s="123"/>
      <c r="CA115" s="123"/>
      <c r="CB115" s="123"/>
      <c r="CC115" s="123"/>
      <c r="CD115" s="123"/>
      <c r="CE115" s="123"/>
      <c r="CF115" s="123"/>
      <c r="CG115" s="123"/>
      <c r="CH115" s="123"/>
      <c r="CI115" s="123"/>
      <c r="CJ115" s="364"/>
      <c r="CK115" s="364"/>
      <c r="CL115" s="128"/>
      <c r="CM115" s="128"/>
      <c r="CN115" s="123"/>
      <c r="CO115" s="123"/>
      <c r="CP115" s="123"/>
      <c r="CQ115" s="123"/>
      <c r="CR115" s="123"/>
    </row>
    <row r="116" ht="15.6" spans="1:96">
      <c r="A116" s="123"/>
      <c r="B116" s="124"/>
      <c r="C116" s="344"/>
      <c r="D116" s="126"/>
      <c r="E116" s="127"/>
      <c r="F116" s="352"/>
      <c r="G116" s="123"/>
      <c r="H116" s="123"/>
      <c r="I116" s="123"/>
      <c r="J116" s="123"/>
      <c r="K116" s="123"/>
      <c r="L116" s="123"/>
      <c r="M116" s="189"/>
      <c r="N116" s="123"/>
      <c r="O116" s="123"/>
      <c r="P116" s="123"/>
      <c r="Q116" s="123"/>
      <c r="R116" s="123"/>
      <c r="S116" s="123"/>
      <c r="T116" s="123"/>
      <c r="U116" s="123"/>
      <c r="V116" s="123"/>
      <c r="W116" s="123"/>
      <c r="X116" s="123"/>
      <c r="Y116" s="123"/>
      <c r="Z116" s="123"/>
      <c r="AA116" s="123"/>
      <c r="AB116" s="123"/>
      <c r="AC116" s="123"/>
      <c r="AD116" s="123"/>
      <c r="AE116" s="123"/>
      <c r="AF116" s="123"/>
      <c r="AG116" s="123"/>
      <c r="AH116" s="123"/>
      <c r="AI116" s="123"/>
      <c r="AJ116" s="123"/>
      <c r="AK116" s="123"/>
      <c r="AL116" s="123"/>
      <c r="AM116" s="123"/>
      <c r="AN116" s="123"/>
      <c r="AO116" s="123"/>
      <c r="AP116" s="123"/>
      <c r="AQ116" s="123"/>
      <c r="AR116" s="123"/>
      <c r="AS116" s="123"/>
      <c r="AT116" s="123"/>
      <c r="AU116" s="123"/>
      <c r="AV116" s="123"/>
      <c r="AW116" s="123"/>
      <c r="AX116" s="123"/>
      <c r="AY116" s="123"/>
      <c r="AZ116" s="123"/>
      <c r="BA116" s="123"/>
      <c r="BB116" s="123"/>
      <c r="BC116" s="123"/>
      <c r="BD116" s="123"/>
      <c r="BE116" s="123"/>
      <c r="BF116" s="123"/>
      <c r="BG116" s="123"/>
      <c r="BH116" s="123"/>
      <c r="BI116" s="123"/>
      <c r="BJ116" s="123"/>
      <c r="BK116" s="123"/>
      <c r="BL116" s="123"/>
      <c r="BM116" s="123"/>
      <c r="BN116" s="123"/>
      <c r="BO116" s="123"/>
      <c r="BP116" s="123"/>
      <c r="BQ116" s="123"/>
      <c r="BR116" s="123"/>
      <c r="BS116" s="123"/>
      <c r="BT116" s="123"/>
      <c r="BU116" s="123"/>
      <c r="BV116" s="123"/>
      <c r="BW116" s="123"/>
      <c r="BX116" s="123"/>
      <c r="BY116" s="123"/>
      <c r="BZ116" s="123"/>
      <c r="CA116" s="123"/>
      <c r="CB116" s="123"/>
      <c r="CC116" s="123"/>
      <c r="CD116" s="123"/>
      <c r="CE116" s="123"/>
      <c r="CF116" s="123"/>
      <c r="CG116" s="123"/>
      <c r="CH116" s="123"/>
      <c r="CI116" s="123"/>
      <c r="CJ116" s="364"/>
      <c r="CK116" s="364"/>
      <c r="CL116" s="128"/>
      <c r="CM116" s="128"/>
      <c r="CN116" s="123"/>
      <c r="CO116" s="123"/>
      <c r="CP116" s="123"/>
      <c r="CQ116" s="123"/>
      <c r="CR116" s="123"/>
    </row>
    <row r="117" ht="15.6" spans="1:96">
      <c r="A117" s="123"/>
      <c r="B117" s="124"/>
      <c r="C117" s="344"/>
      <c r="D117" s="126"/>
      <c r="E117" s="127"/>
      <c r="F117" s="352"/>
      <c r="G117" s="123"/>
      <c r="H117" s="123"/>
      <c r="I117" s="123"/>
      <c r="J117" s="123"/>
      <c r="K117" s="123"/>
      <c r="L117" s="123"/>
      <c r="M117" s="189"/>
      <c r="N117" s="123"/>
      <c r="O117" s="123"/>
      <c r="P117" s="123"/>
      <c r="Q117" s="123"/>
      <c r="R117" s="123"/>
      <c r="S117" s="123"/>
      <c r="T117" s="123"/>
      <c r="U117" s="123"/>
      <c r="V117" s="123"/>
      <c r="W117" s="123"/>
      <c r="X117" s="123"/>
      <c r="Y117" s="123"/>
      <c r="Z117" s="123"/>
      <c r="AA117" s="123"/>
      <c r="AB117" s="123"/>
      <c r="AC117" s="123"/>
      <c r="AD117" s="123"/>
      <c r="AE117" s="123"/>
      <c r="AF117" s="123"/>
      <c r="AG117" s="123"/>
      <c r="AH117" s="123"/>
      <c r="AI117" s="123"/>
      <c r="AJ117" s="123"/>
      <c r="AK117" s="123"/>
      <c r="AL117" s="123"/>
      <c r="AM117" s="123"/>
      <c r="AN117" s="123"/>
      <c r="AO117" s="123"/>
      <c r="AP117" s="123"/>
      <c r="AQ117" s="123"/>
      <c r="AR117" s="123"/>
      <c r="AS117" s="123"/>
      <c r="AT117" s="123"/>
      <c r="AU117" s="123"/>
      <c r="AV117" s="123"/>
      <c r="AW117" s="123"/>
      <c r="AX117" s="123"/>
      <c r="AY117" s="123"/>
      <c r="AZ117" s="123"/>
      <c r="BA117" s="123"/>
      <c r="BB117" s="123"/>
      <c r="BC117" s="123"/>
      <c r="BD117" s="123"/>
      <c r="BE117" s="123"/>
      <c r="BF117" s="123"/>
      <c r="BG117" s="123"/>
      <c r="BH117" s="123"/>
      <c r="BI117" s="123"/>
      <c r="BJ117" s="123"/>
      <c r="BK117" s="123"/>
      <c r="BL117" s="123"/>
      <c r="BM117" s="123"/>
      <c r="BN117" s="123"/>
      <c r="BO117" s="123"/>
      <c r="BP117" s="123"/>
      <c r="BQ117" s="123"/>
      <c r="BR117" s="123"/>
      <c r="BS117" s="123"/>
      <c r="BT117" s="123"/>
      <c r="BU117" s="123"/>
      <c r="BV117" s="123"/>
      <c r="BW117" s="123"/>
      <c r="BX117" s="123"/>
      <c r="BY117" s="123"/>
      <c r="BZ117" s="123"/>
      <c r="CA117" s="123"/>
      <c r="CB117" s="123"/>
      <c r="CC117" s="123"/>
      <c r="CD117" s="123"/>
      <c r="CE117" s="123"/>
      <c r="CF117" s="123"/>
      <c r="CG117" s="123"/>
      <c r="CH117" s="123"/>
      <c r="CI117" s="123"/>
      <c r="CJ117" s="364"/>
      <c r="CK117" s="364"/>
      <c r="CL117" s="128"/>
      <c r="CM117" s="128"/>
      <c r="CN117" s="123"/>
      <c r="CO117" s="123"/>
      <c r="CP117" s="123"/>
      <c r="CQ117" s="123"/>
      <c r="CR117" s="123"/>
    </row>
    <row r="118" ht="15.6" spans="1:96">
      <c r="A118" s="123"/>
      <c r="B118" s="124"/>
      <c r="C118" s="344"/>
      <c r="D118" s="126"/>
      <c r="E118" s="127"/>
      <c r="F118" s="352"/>
      <c r="G118" s="123"/>
      <c r="H118" s="123"/>
      <c r="I118" s="123"/>
      <c r="J118" s="123"/>
      <c r="K118" s="123"/>
      <c r="L118" s="123"/>
      <c r="M118" s="189"/>
      <c r="N118" s="123"/>
      <c r="O118" s="123"/>
      <c r="P118" s="123"/>
      <c r="Q118" s="123"/>
      <c r="R118" s="123"/>
      <c r="S118" s="123"/>
      <c r="T118" s="123"/>
      <c r="U118" s="123"/>
      <c r="V118" s="123"/>
      <c r="W118" s="123"/>
      <c r="X118" s="123"/>
      <c r="Y118" s="123"/>
      <c r="Z118" s="123"/>
      <c r="AA118" s="123"/>
      <c r="AB118" s="123"/>
      <c r="AC118" s="123"/>
      <c r="AD118" s="123"/>
      <c r="AE118" s="123"/>
      <c r="AF118" s="123"/>
      <c r="AG118" s="123"/>
      <c r="AH118" s="123"/>
      <c r="AI118" s="123"/>
      <c r="AJ118" s="123"/>
      <c r="AK118" s="123"/>
      <c r="AL118" s="123"/>
      <c r="AM118" s="123"/>
      <c r="AN118" s="123"/>
      <c r="AO118" s="123"/>
      <c r="AP118" s="123"/>
      <c r="AQ118" s="123"/>
      <c r="AR118" s="123"/>
      <c r="AS118" s="123"/>
      <c r="AT118" s="123"/>
      <c r="AU118" s="123"/>
      <c r="AV118" s="123"/>
      <c r="AW118" s="123"/>
      <c r="AX118" s="123"/>
      <c r="AY118" s="123"/>
      <c r="AZ118" s="123"/>
      <c r="BA118" s="123"/>
      <c r="BB118" s="123"/>
      <c r="BC118" s="123"/>
      <c r="BD118" s="123"/>
      <c r="BE118" s="123"/>
      <c r="BF118" s="123"/>
      <c r="BG118" s="123"/>
      <c r="BH118" s="123"/>
      <c r="BI118" s="123"/>
      <c r="BJ118" s="123"/>
      <c r="BK118" s="123"/>
      <c r="BL118" s="123"/>
      <c r="BM118" s="123"/>
      <c r="BN118" s="123"/>
      <c r="BO118" s="123"/>
      <c r="BP118" s="123"/>
      <c r="BQ118" s="123"/>
      <c r="BR118" s="123"/>
      <c r="BS118" s="123"/>
      <c r="BT118" s="123"/>
      <c r="BU118" s="123"/>
      <c r="BV118" s="123"/>
      <c r="BW118" s="123"/>
      <c r="BX118" s="123"/>
      <c r="BY118" s="123"/>
      <c r="BZ118" s="123"/>
      <c r="CA118" s="123"/>
      <c r="CB118" s="123"/>
      <c r="CC118" s="123"/>
      <c r="CD118" s="123"/>
      <c r="CE118" s="123"/>
      <c r="CF118" s="123"/>
      <c r="CG118" s="123"/>
      <c r="CH118" s="123"/>
      <c r="CI118" s="123"/>
      <c r="CJ118" s="364"/>
      <c r="CK118" s="364"/>
      <c r="CL118" s="128"/>
      <c r="CM118" s="128"/>
      <c r="CN118" s="123"/>
      <c r="CO118" s="123"/>
      <c r="CP118" s="123"/>
      <c r="CQ118" s="123"/>
      <c r="CR118" s="123"/>
    </row>
    <row r="119" ht="15.6" spans="1:96">
      <c r="A119" s="123"/>
      <c r="B119" s="124"/>
      <c r="C119" s="344"/>
      <c r="D119" s="126"/>
      <c r="E119" s="127"/>
      <c r="F119" s="352"/>
      <c r="G119" s="123"/>
      <c r="H119" s="123"/>
      <c r="I119" s="123"/>
      <c r="J119" s="123"/>
      <c r="K119" s="123"/>
      <c r="L119" s="123"/>
      <c r="M119" s="189"/>
      <c r="N119" s="123"/>
      <c r="O119" s="123"/>
      <c r="P119" s="123"/>
      <c r="Q119" s="123"/>
      <c r="R119" s="123"/>
      <c r="S119" s="123"/>
      <c r="T119" s="123"/>
      <c r="U119" s="123"/>
      <c r="V119" s="123"/>
      <c r="W119" s="123"/>
      <c r="X119" s="123"/>
      <c r="Y119" s="123"/>
      <c r="Z119" s="123"/>
      <c r="AA119" s="123"/>
      <c r="AB119" s="123"/>
      <c r="AC119" s="123"/>
      <c r="AD119" s="123"/>
      <c r="AE119" s="123"/>
      <c r="AF119" s="123"/>
      <c r="AG119" s="123"/>
      <c r="AH119" s="123"/>
      <c r="AI119" s="123"/>
      <c r="AJ119" s="123"/>
      <c r="AK119" s="123"/>
      <c r="AL119" s="123"/>
      <c r="AM119" s="123"/>
      <c r="AN119" s="123"/>
      <c r="AO119" s="123"/>
      <c r="AP119" s="123"/>
      <c r="AQ119" s="123"/>
      <c r="AR119" s="123"/>
      <c r="AS119" s="123"/>
      <c r="AT119" s="123"/>
      <c r="AU119" s="123"/>
      <c r="AV119" s="123"/>
      <c r="AW119" s="123"/>
      <c r="AX119" s="123"/>
      <c r="AY119" s="123"/>
      <c r="AZ119" s="123"/>
      <c r="BA119" s="123"/>
      <c r="BB119" s="123"/>
      <c r="BC119" s="123"/>
      <c r="BD119" s="123"/>
      <c r="BE119" s="123"/>
      <c r="BF119" s="123"/>
      <c r="BG119" s="123"/>
      <c r="BH119" s="123"/>
      <c r="BI119" s="123"/>
      <c r="BJ119" s="123"/>
      <c r="BK119" s="123"/>
      <c r="BL119" s="123"/>
      <c r="BM119" s="123"/>
      <c r="BN119" s="123"/>
      <c r="BO119" s="123"/>
      <c r="BP119" s="123"/>
      <c r="BQ119" s="123"/>
      <c r="BR119" s="123"/>
      <c r="BS119" s="123"/>
      <c r="BT119" s="123"/>
      <c r="BU119" s="123"/>
      <c r="BV119" s="123"/>
      <c r="BW119" s="123"/>
      <c r="BX119" s="123"/>
      <c r="BY119" s="123"/>
      <c r="BZ119" s="123"/>
      <c r="CA119" s="123"/>
      <c r="CB119" s="123"/>
      <c r="CC119" s="123"/>
      <c r="CD119" s="123"/>
      <c r="CE119" s="123"/>
      <c r="CF119" s="123"/>
      <c r="CG119" s="123"/>
      <c r="CH119" s="123"/>
      <c r="CI119" s="123"/>
      <c r="CJ119" s="364"/>
      <c r="CK119" s="364"/>
      <c r="CL119" s="128"/>
      <c r="CM119" s="128"/>
      <c r="CN119" s="123"/>
      <c r="CO119" s="123"/>
      <c r="CP119" s="123"/>
      <c r="CQ119" s="123"/>
      <c r="CR119" s="123"/>
    </row>
    <row r="120" ht="15.6" spans="1:96">
      <c r="A120" s="123"/>
      <c r="B120" s="124"/>
      <c r="C120" s="344"/>
      <c r="D120" s="126"/>
      <c r="E120" s="127"/>
      <c r="F120" s="352"/>
      <c r="G120" s="123"/>
      <c r="H120" s="123"/>
      <c r="I120" s="123"/>
      <c r="J120" s="123"/>
      <c r="K120" s="123"/>
      <c r="L120" s="123"/>
      <c r="M120" s="189"/>
      <c r="N120" s="123"/>
      <c r="O120" s="123"/>
      <c r="P120" s="123"/>
      <c r="Q120" s="123"/>
      <c r="R120" s="123"/>
      <c r="S120" s="123"/>
      <c r="T120" s="123"/>
      <c r="U120" s="123"/>
      <c r="V120" s="123"/>
      <c r="W120" s="123"/>
      <c r="X120" s="123"/>
      <c r="Y120" s="123"/>
      <c r="Z120" s="123"/>
      <c r="AA120" s="123"/>
      <c r="AB120" s="123"/>
      <c r="AC120" s="123"/>
      <c r="AD120" s="123"/>
      <c r="AE120" s="123"/>
      <c r="AF120" s="123"/>
      <c r="AG120" s="123"/>
      <c r="AH120" s="123"/>
      <c r="AI120" s="123"/>
      <c r="AJ120" s="123"/>
      <c r="AK120" s="123"/>
      <c r="AL120" s="123"/>
      <c r="AM120" s="123"/>
      <c r="AN120" s="123"/>
      <c r="AO120" s="123"/>
      <c r="AP120" s="123"/>
      <c r="AQ120" s="123"/>
      <c r="AR120" s="123"/>
      <c r="AS120" s="123"/>
      <c r="AT120" s="123"/>
      <c r="AU120" s="123"/>
      <c r="AV120" s="123"/>
      <c r="AW120" s="123"/>
      <c r="AX120" s="123"/>
      <c r="AY120" s="123"/>
      <c r="AZ120" s="123"/>
      <c r="BA120" s="123"/>
      <c r="BB120" s="123"/>
      <c r="BC120" s="123"/>
      <c r="BD120" s="123"/>
      <c r="BE120" s="123"/>
      <c r="BF120" s="123"/>
      <c r="BG120" s="123"/>
      <c r="BH120" s="123"/>
      <c r="BI120" s="123"/>
      <c r="BJ120" s="123"/>
      <c r="BK120" s="123"/>
      <c r="BL120" s="123"/>
      <c r="BM120" s="123"/>
      <c r="BN120" s="123"/>
      <c r="BO120" s="123"/>
      <c r="BP120" s="123"/>
      <c r="BQ120" s="123"/>
      <c r="BR120" s="123"/>
      <c r="BS120" s="123"/>
      <c r="BT120" s="123"/>
      <c r="BU120" s="123"/>
      <c r="BV120" s="123"/>
      <c r="BW120" s="123"/>
      <c r="BX120" s="123"/>
      <c r="BY120" s="123"/>
      <c r="BZ120" s="123"/>
      <c r="CA120" s="123"/>
      <c r="CB120" s="123"/>
      <c r="CC120" s="123"/>
      <c r="CD120" s="123"/>
      <c r="CE120" s="123"/>
      <c r="CF120" s="123"/>
      <c r="CG120" s="123"/>
      <c r="CH120" s="123"/>
      <c r="CI120" s="123"/>
      <c r="CJ120" s="364"/>
      <c r="CK120" s="364"/>
      <c r="CL120" s="128"/>
      <c r="CM120" s="128"/>
      <c r="CN120" s="123"/>
      <c r="CO120" s="123"/>
      <c r="CP120" s="123"/>
      <c r="CQ120" s="123"/>
      <c r="CR120" s="123"/>
    </row>
    <row r="121" ht="15.6" spans="1:96">
      <c r="A121" s="123"/>
      <c r="B121" s="124"/>
      <c r="C121" s="344"/>
      <c r="D121" s="126"/>
      <c r="E121" s="127"/>
      <c r="F121" s="352"/>
      <c r="G121" s="123"/>
      <c r="H121" s="123"/>
      <c r="I121" s="123"/>
      <c r="J121" s="123"/>
      <c r="K121" s="123"/>
      <c r="L121" s="123"/>
      <c r="M121" s="189"/>
      <c r="N121" s="123"/>
      <c r="O121" s="123"/>
      <c r="P121" s="123"/>
      <c r="Q121" s="123"/>
      <c r="R121" s="123"/>
      <c r="S121" s="123"/>
      <c r="T121" s="123"/>
      <c r="U121" s="123"/>
      <c r="V121" s="123"/>
      <c r="W121" s="123"/>
      <c r="X121" s="123"/>
      <c r="Y121" s="123"/>
      <c r="Z121" s="123"/>
      <c r="AA121" s="123"/>
      <c r="AB121" s="123"/>
      <c r="AC121" s="123"/>
      <c r="AD121" s="123"/>
      <c r="AE121" s="123"/>
      <c r="AF121" s="123"/>
      <c r="AG121" s="123"/>
      <c r="AH121" s="123"/>
      <c r="AI121" s="123"/>
      <c r="AJ121" s="123"/>
      <c r="AK121" s="123"/>
      <c r="AL121" s="123"/>
      <c r="AM121" s="123"/>
      <c r="AN121" s="123"/>
      <c r="AO121" s="123"/>
      <c r="AP121" s="123"/>
      <c r="AQ121" s="123"/>
      <c r="AR121" s="123"/>
      <c r="AS121" s="123"/>
      <c r="AT121" s="123"/>
      <c r="AU121" s="123"/>
      <c r="AV121" s="123"/>
      <c r="AW121" s="123"/>
      <c r="AX121" s="123"/>
      <c r="AY121" s="123"/>
      <c r="AZ121" s="123"/>
      <c r="BA121" s="123"/>
      <c r="BB121" s="123"/>
      <c r="BC121" s="123"/>
      <c r="BD121" s="123"/>
      <c r="BE121" s="123"/>
      <c r="BF121" s="123"/>
      <c r="BG121" s="123"/>
      <c r="BH121" s="123"/>
      <c r="BI121" s="123"/>
      <c r="BJ121" s="123"/>
      <c r="BK121" s="123"/>
      <c r="BL121" s="123"/>
      <c r="BM121" s="123"/>
      <c r="BN121" s="123"/>
      <c r="BO121" s="123"/>
      <c r="BP121" s="123"/>
      <c r="BQ121" s="123"/>
      <c r="BR121" s="123"/>
      <c r="BS121" s="123"/>
      <c r="BT121" s="123"/>
      <c r="BU121" s="123"/>
      <c r="BV121" s="123"/>
      <c r="BW121" s="123"/>
      <c r="BX121" s="123"/>
      <c r="BY121" s="123"/>
      <c r="BZ121" s="123"/>
      <c r="CA121" s="123"/>
      <c r="CB121" s="123"/>
      <c r="CC121" s="123"/>
      <c r="CD121" s="123"/>
      <c r="CE121" s="123"/>
      <c r="CF121" s="123"/>
      <c r="CG121" s="123"/>
      <c r="CH121" s="123"/>
      <c r="CI121" s="123"/>
      <c r="CJ121" s="364"/>
      <c r="CK121" s="364"/>
      <c r="CL121" s="128"/>
      <c r="CM121" s="128"/>
      <c r="CN121" s="123"/>
      <c r="CO121" s="123"/>
      <c r="CP121" s="123"/>
      <c r="CQ121" s="123"/>
      <c r="CR121" s="123"/>
    </row>
    <row r="122" ht="15.6" spans="1:96">
      <c r="A122" s="123"/>
      <c r="B122" s="124"/>
      <c r="C122" s="344"/>
      <c r="D122" s="126"/>
      <c r="E122" s="127"/>
      <c r="F122" s="352"/>
      <c r="G122" s="123"/>
      <c r="H122" s="123"/>
      <c r="I122" s="123"/>
      <c r="J122" s="123"/>
      <c r="K122" s="123"/>
      <c r="L122" s="123"/>
      <c r="M122" s="189"/>
      <c r="N122" s="123"/>
      <c r="O122" s="123"/>
      <c r="P122" s="123"/>
      <c r="Q122" s="123"/>
      <c r="R122" s="123"/>
      <c r="S122" s="123"/>
      <c r="T122" s="123"/>
      <c r="U122" s="123"/>
      <c r="V122" s="123"/>
      <c r="W122" s="123"/>
      <c r="X122" s="123"/>
      <c r="Y122" s="123"/>
      <c r="Z122" s="123"/>
      <c r="AA122" s="123"/>
      <c r="AB122" s="123"/>
      <c r="AC122" s="123"/>
      <c r="AD122" s="123"/>
      <c r="AE122" s="123"/>
      <c r="AF122" s="123"/>
      <c r="AG122" s="123"/>
      <c r="AH122" s="123"/>
      <c r="AI122" s="123"/>
      <c r="AJ122" s="123"/>
      <c r="AK122" s="123"/>
      <c r="AL122" s="123"/>
      <c r="AM122" s="123"/>
      <c r="AN122" s="123"/>
      <c r="AO122" s="123"/>
      <c r="AP122" s="123"/>
      <c r="AQ122" s="123"/>
      <c r="AR122" s="123"/>
      <c r="AS122" s="123"/>
      <c r="AT122" s="123"/>
      <c r="AU122" s="123"/>
      <c r="AV122" s="123"/>
      <c r="AW122" s="123"/>
      <c r="AX122" s="123"/>
      <c r="AY122" s="123"/>
      <c r="AZ122" s="123"/>
      <c r="BA122" s="123"/>
      <c r="BB122" s="123"/>
      <c r="BC122" s="123"/>
      <c r="BD122" s="123"/>
      <c r="BE122" s="123"/>
      <c r="BF122" s="123"/>
      <c r="BG122" s="123"/>
      <c r="BH122" s="123"/>
      <c r="BI122" s="123"/>
      <c r="BJ122" s="123"/>
      <c r="BK122" s="123"/>
      <c r="BL122" s="123"/>
      <c r="BM122" s="123"/>
      <c r="BN122" s="123"/>
      <c r="BO122" s="123"/>
      <c r="BP122" s="123"/>
      <c r="BQ122" s="123"/>
      <c r="BR122" s="123"/>
      <c r="BS122" s="123"/>
      <c r="BT122" s="123"/>
      <c r="BU122" s="123"/>
      <c r="BV122" s="123"/>
      <c r="BW122" s="123"/>
      <c r="BX122" s="123"/>
      <c r="BY122" s="123"/>
      <c r="BZ122" s="123"/>
      <c r="CA122" s="123"/>
      <c r="CB122" s="123"/>
      <c r="CC122" s="123"/>
      <c r="CD122" s="123"/>
      <c r="CE122" s="123"/>
      <c r="CF122" s="123"/>
      <c r="CG122" s="123"/>
      <c r="CH122" s="123"/>
      <c r="CI122" s="123"/>
      <c r="CJ122" s="364"/>
      <c r="CK122" s="364"/>
      <c r="CL122" s="128"/>
      <c r="CM122" s="128"/>
      <c r="CN122" s="123"/>
      <c r="CO122" s="123"/>
      <c r="CP122" s="123"/>
      <c r="CQ122" s="123"/>
      <c r="CR122" s="123"/>
    </row>
    <row r="123" ht="15.6" spans="1:96">
      <c r="A123" s="123"/>
      <c r="B123" s="124"/>
      <c r="C123" s="344"/>
      <c r="D123" s="126"/>
      <c r="E123" s="127"/>
      <c r="F123" s="352"/>
      <c r="G123" s="123"/>
      <c r="H123" s="123"/>
      <c r="I123" s="123"/>
      <c r="J123" s="123"/>
      <c r="K123" s="123"/>
      <c r="L123" s="123"/>
      <c r="M123" s="189"/>
      <c r="N123" s="123"/>
      <c r="O123" s="123"/>
      <c r="P123" s="123"/>
      <c r="Q123" s="123"/>
      <c r="R123" s="123"/>
      <c r="S123" s="123"/>
      <c r="T123" s="123"/>
      <c r="U123" s="123"/>
      <c r="V123" s="123"/>
      <c r="W123" s="123"/>
      <c r="X123" s="123"/>
      <c r="Y123" s="123"/>
      <c r="Z123" s="123"/>
      <c r="AA123" s="123"/>
      <c r="AB123" s="123"/>
      <c r="AC123" s="123"/>
      <c r="AD123" s="123"/>
      <c r="AE123" s="123"/>
      <c r="AF123" s="123"/>
      <c r="AG123" s="123"/>
      <c r="AH123" s="123"/>
      <c r="AI123" s="123"/>
      <c r="AJ123" s="123"/>
      <c r="AK123" s="123"/>
      <c r="AL123" s="123"/>
      <c r="AM123" s="123"/>
      <c r="AN123" s="123"/>
      <c r="AO123" s="123"/>
      <c r="AP123" s="123"/>
      <c r="AQ123" s="123"/>
      <c r="AR123" s="123"/>
      <c r="AS123" s="123"/>
      <c r="AT123" s="123"/>
      <c r="AU123" s="123"/>
      <c r="AV123" s="123"/>
      <c r="AW123" s="123"/>
      <c r="AX123" s="123"/>
      <c r="AY123" s="123"/>
      <c r="AZ123" s="123"/>
      <c r="BA123" s="123"/>
      <c r="BB123" s="123"/>
      <c r="BC123" s="123"/>
      <c r="BD123" s="123"/>
      <c r="BE123" s="123"/>
      <c r="BF123" s="123"/>
      <c r="BG123" s="123"/>
      <c r="BH123" s="123"/>
      <c r="BI123" s="123"/>
      <c r="BJ123" s="123"/>
      <c r="BK123" s="123"/>
      <c r="BL123" s="123"/>
      <c r="BM123" s="123"/>
      <c r="BN123" s="123"/>
      <c r="BO123" s="123"/>
      <c r="BP123" s="123"/>
      <c r="BQ123" s="123"/>
      <c r="BR123" s="123"/>
      <c r="BS123" s="123"/>
      <c r="BT123" s="123"/>
      <c r="BU123" s="123"/>
      <c r="BV123" s="123"/>
      <c r="BW123" s="123"/>
      <c r="BX123" s="123"/>
      <c r="BY123" s="123"/>
      <c r="BZ123" s="123"/>
      <c r="CA123" s="123"/>
      <c r="CB123" s="123"/>
      <c r="CC123" s="123"/>
      <c r="CD123" s="123"/>
      <c r="CE123" s="123"/>
      <c r="CF123" s="123"/>
      <c r="CG123" s="123"/>
      <c r="CH123" s="123"/>
      <c r="CI123" s="123"/>
      <c r="CJ123" s="364"/>
      <c r="CK123" s="364"/>
      <c r="CL123" s="128"/>
      <c r="CM123" s="128"/>
      <c r="CN123" s="123"/>
      <c r="CO123" s="123"/>
      <c r="CP123" s="123"/>
      <c r="CQ123" s="123"/>
      <c r="CR123" s="123"/>
    </row>
    <row r="124" ht="15.6" spans="1:96">
      <c r="A124" s="123"/>
      <c r="B124" s="124"/>
      <c r="C124" s="344"/>
      <c r="D124" s="126"/>
      <c r="E124" s="127"/>
      <c r="F124" s="352"/>
      <c r="G124" s="123"/>
      <c r="H124" s="123"/>
      <c r="I124" s="123"/>
      <c r="J124" s="123"/>
      <c r="K124" s="123"/>
      <c r="L124" s="123"/>
      <c r="M124" s="189"/>
      <c r="N124" s="123"/>
      <c r="O124" s="123"/>
      <c r="P124" s="123"/>
      <c r="Q124" s="123"/>
      <c r="R124" s="123"/>
      <c r="S124" s="123"/>
      <c r="T124" s="123"/>
      <c r="U124" s="123"/>
      <c r="V124" s="123"/>
      <c r="W124" s="123"/>
      <c r="X124" s="123"/>
      <c r="Y124" s="123"/>
      <c r="Z124" s="123"/>
      <c r="AA124" s="123"/>
      <c r="AB124" s="123"/>
      <c r="AC124" s="123"/>
      <c r="AD124" s="123"/>
      <c r="AE124" s="123"/>
      <c r="AF124" s="123"/>
      <c r="AG124" s="123"/>
      <c r="AH124" s="123"/>
      <c r="AI124" s="123"/>
      <c r="AJ124" s="123"/>
      <c r="AK124" s="123"/>
      <c r="AL124" s="123"/>
      <c r="AM124" s="123"/>
      <c r="AN124" s="123"/>
      <c r="AO124" s="123"/>
      <c r="AP124" s="123"/>
      <c r="AQ124" s="123"/>
      <c r="AR124" s="123"/>
      <c r="AS124" s="123"/>
      <c r="AT124" s="123"/>
      <c r="AU124" s="123"/>
      <c r="AV124" s="123"/>
      <c r="AW124" s="123"/>
      <c r="AX124" s="123"/>
      <c r="AY124" s="123"/>
      <c r="AZ124" s="123"/>
      <c r="BA124" s="123"/>
      <c r="BB124" s="123"/>
      <c r="BC124" s="123"/>
      <c r="BD124" s="123"/>
      <c r="BE124" s="123"/>
      <c r="BF124" s="123"/>
      <c r="BG124" s="123"/>
      <c r="BH124" s="123"/>
      <c r="BI124" s="123"/>
      <c r="BJ124" s="123"/>
      <c r="BK124" s="123"/>
      <c r="BL124" s="123"/>
      <c r="BM124" s="123"/>
      <c r="BN124" s="123"/>
      <c r="BO124" s="123"/>
      <c r="BP124" s="123"/>
      <c r="BQ124" s="123"/>
      <c r="BR124" s="123"/>
      <c r="BS124" s="123"/>
      <c r="BT124" s="123"/>
      <c r="BU124" s="123"/>
      <c r="BV124" s="123"/>
      <c r="BW124" s="123"/>
      <c r="BX124" s="123"/>
      <c r="BY124" s="123"/>
      <c r="BZ124" s="123"/>
      <c r="CA124" s="123"/>
      <c r="CB124" s="123"/>
      <c r="CC124" s="123"/>
      <c r="CD124" s="123"/>
      <c r="CE124" s="123"/>
      <c r="CF124" s="123"/>
      <c r="CG124" s="123"/>
      <c r="CH124" s="123"/>
      <c r="CI124" s="123"/>
      <c r="CJ124" s="364"/>
      <c r="CK124" s="364"/>
      <c r="CL124" s="128"/>
      <c r="CM124" s="128"/>
      <c r="CN124" s="123"/>
      <c r="CO124" s="123"/>
      <c r="CP124" s="123"/>
      <c r="CQ124" s="123"/>
      <c r="CR124" s="123"/>
    </row>
    <row r="125" ht="15.6" spans="1:96">
      <c r="A125" s="123"/>
      <c r="B125" s="124"/>
      <c r="C125" s="344"/>
      <c r="D125" s="126"/>
      <c r="E125" s="127"/>
      <c r="F125" s="352"/>
      <c r="G125" s="123"/>
      <c r="H125" s="123"/>
      <c r="I125" s="123"/>
      <c r="J125" s="123"/>
      <c r="K125" s="123"/>
      <c r="L125" s="123"/>
      <c r="M125" s="189"/>
      <c r="N125" s="123"/>
      <c r="O125" s="123"/>
      <c r="P125" s="123"/>
      <c r="Q125" s="123"/>
      <c r="R125" s="123"/>
      <c r="S125" s="123"/>
      <c r="T125" s="123"/>
      <c r="U125" s="123"/>
      <c r="V125" s="123"/>
      <c r="W125" s="123"/>
      <c r="X125" s="123"/>
      <c r="Y125" s="123"/>
      <c r="Z125" s="123"/>
      <c r="AA125" s="123"/>
      <c r="AB125" s="123"/>
      <c r="AC125" s="123"/>
      <c r="AD125" s="123"/>
      <c r="AE125" s="123"/>
      <c r="AF125" s="123"/>
      <c r="AG125" s="123"/>
      <c r="AH125" s="123"/>
      <c r="AI125" s="123"/>
      <c r="AJ125" s="123"/>
      <c r="AK125" s="123"/>
      <c r="AL125" s="123"/>
      <c r="AM125" s="123"/>
      <c r="AN125" s="123"/>
      <c r="AO125" s="123"/>
      <c r="AP125" s="123"/>
      <c r="AQ125" s="123"/>
      <c r="AR125" s="123"/>
      <c r="AS125" s="123"/>
      <c r="AT125" s="123"/>
      <c r="AU125" s="123"/>
      <c r="AV125" s="123"/>
      <c r="AW125" s="123"/>
      <c r="AX125" s="123"/>
      <c r="AY125" s="123"/>
      <c r="AZ125" s="123"/>
      <c r="BA125" s="123"/>
      <c r="BB125" s="123"/>
      <c r="BC125" s="123"/>
      <c r="BD125" s="123"/>
      <c r="BE125" s="123"/>
      <c r="BF125" s="123"/>
      <c r="BG125" s="123"/>
      <c r="BH125" s="123"/>
      <c r="BI125" s="123"/>
      <c r="BJ125" s="123"/>
      <c r="BK125" s="123"/>
      <c r="BL125" s="123"/>
      <c r="BM125" s="123"/>
      <c r="BN125" s="123"/>
      <c r="BO125" s="123"/>
      <c r="BP125" s="123"/>
      <c r="BQ125" s="123"/>
      <c r="BR125" s="123"/>
      <c r="BS125" s="123"/>
      <c r="BT125" s="123"/>
      <c r="BU125" s="123"/>
      <c r="BV125" s="123"/>
      <c r="BW125" s="123"/>
      <c r="BX125" s="123"/>
      <c r="BY125" s="123"/>
      <c r="BZ125" s="123"/>
      <c r="CA125" s="123"/>
      <c r="CB125" s="123"/>
      <c r="CC125" s="123"/>
      <c r="CD125" s="123"/>
      <c r="CE125" s="123"/>
      <c r="CF125" s="123"/>
      <c r="CG125" s="123"/>
      <c r="CH125" s="123"/>
      <c r="CI125" s="123"/>
      <c r="CJ125" s="364"/>
      <c r="CK125" s="364"/>
      <c r="CL125" s="128"/>
      <c r="CM125" s="128"/>
      <c r="CN125" s="123"/>
      <c r="CO125" s="123"/>
      <c r="CP125" s="123"/>
      <c r="CQ125" s="123"/>
      <c r="CR125" s="123"/>
    </row>
    <row r="126" ht="15.6" spans="1:96">
      <c r="A126" s="123"/>
      <c r="B126" s="124"/>
      <c r="C126" s="344"/>
      <c r="D126" s="126"/>
      <c r="E126" s="127"/>
      <c r="F126" s="352"/>
      <c r="G126" s="123"/>
      <c r="H126" s="123"/>
      <c r="I126" s="123"/>
      <c r="J126" s="123"/>
      <c r="K126" s="123"/>
      <c r="L126" s="123"/>
      <c r="M126" s="189"/>
      <c r="N126" s="123"/>
      <c r="O126" s="123"/>
      <c r="P126" s="123"/>
      <c r="Q126" s="123"/>
      <c r="R126" s="123"/>
      <c r="S126" s="123"/>
      <c r="T126" s="123"/>
      <c r="U126" s="123"/>
      <c r="V126" s="123"/>
      <c r="W126" s="123"/>
      <c r="X126" s="123"/>
      <c r="Y126" s="123"/>
      <c r="Z126" s="123"/>
      <c r="AA126" s="123"/>
      <c r="AB126" s="123"/>
      <c r="AC126" s="123"/>
      <c r="AD126" s="123"/>
      <c r="AE126" s="123"/>
      <c r="AF126" s="123"/>
      <c r="AG126" s="123"/>
      <c r="AH126" s="123"/>
      <c r="AI126" s="123"/>
      <c r="AJ126" s="123"/>
      <c r="AK126" s="123"/>
      <c r="AL126" s="123"/>
      <c r="AM126" s="123"/>
      <c r="AN126" s="123"/>
      <c r="AO126" s="123"/>
      <c r="AP126" s="123"/>
      <c r="AQ126" s="123"/>
      <c r="AR126" s="123"/>
      <c r="AS126" s="123"/>
      <c r="AT126" s="123"/>
      <c r="AU126" s="123"/>
      <c r="AV126" s="123"/>
      <c r="AW126" s="123"/>
      <c r="AX126" s="123"/>
      <c r="AY126" s="123"/>
      <c r="AZ126" s="123"/>
      <c r="BA126" s="123"/>
      <c r="BB126" s="123"/>
      <c r="BC126" s="123"/>
      <c r="BD126" s="123"/>
      <c r="BE126" s="123"/>
      <c r="BF126" s="123"/>
      <c r="BG126" s="123"/>
      <c r="BH126" s="123"/>
      <c r="BI126" s="123"/>
      <c r="BJ126" s="123"/>
      <c r="BK126" s="123"/>
      <c r="BL126" s="123"/>
      <c r="BM126" s="123"/>
      <c r="BN126" s="123"/>
      <c r="BO126" s="123"/>
      <c r="BP126" s="123"/>
      <c r="BQ126" s="123"/>
      <c r="BR126" s="123"/>
      <c r="BS126" s="123"/>
      <c r="BT126" s="123"/>
      <c r="BU126" s="123"/>
      <c r="BV126" s="123"/>
      <c r="BW126" s="123"/>
      <c r="BX126" s="123"/>
      <c r="BY126" s="123"/>
      <c r="BZ126" s="123"/>
      <c r="CA126" s="123"/>
      <c r="CB126" s="123"/>
      <c r="CC126" s="123"/>
      <c r="CD126" s="123"/>
      <c r="CE126" s="123"/>
      <c r="CF126" s="123"/>
      <c r="CG126" s="123"/>
      <c r="CH126" s="123"/>
      <c r="CI126" s="123"/>
      <c r="CJ126" s="364"/>
      <c r="CK126" s="364"/>
      <c r="CL126" s="128"/>
      <c r="CM126" s="128"/>
      <c r="CN126" s="123"/>
      <c r="CO126" s="123"/>
      <c r="CP126" s="123"/>
      <c r="CQ126" s="123"/>
      <c r="CR126" s="123"/>
    </row>
    <row r="127" ht="15.6" spans="1:96">
      <c r="A127" s="123"/>
      <c r="B127" s="124"/>
      <c r="C127" s="344"/>
      <c r="D127" s="126"/>
      <c r="E127" s="127"/>
      <c r="F127" s="352"/>
      <c r="G127" s="123"/>
      <c r="H127" s="123"/>
      <c r="I127" s="123"/>
      <c r="J127" s="123"/>
      <c r="K127" s="123"/>
      <c r="L127" s="123"/>
      <c r="M127" s="189"/>
      <c r="N127" s="123"/>
      <c r="O127" s="123"/>
      <c r="P127" s="123"/>
      <c r="Q127" s="123"/>
      <c r="R127" s="123"/>
      <c r="S127" s="123"/>
      <c r="T127" s="123"/>
      <c r="U127" s="123"/>
      <c r="V127" s="123"/>
      <c r="W127" s="123"/>
      <c r="X127" s="123"/>
      <c r="Y127" s="123"/>
      <c r="Z127" s="123"/>
      <c r="AA127" s="123"/>
      <c r="AB127" s="123"/>
      <c r="AC127" s="123"/>
      <c r="AD127" s="123"/>
      <c r="AE127" s="123"/>
      <c r="AF127" s="123"/>
      <c r="AG127" s="123"/>
      <c r="AH127" s="123"/>
      <c r="AI127" s="123"/>
      <c r="AJ127" s="123"/>
      <c r="AK127" s="123"/>
      <c r="AL127" s="123"/>
      <c r="AM127" s="123"/>
      <c r="AN127" s="123"/>
      <c r="AO127" s="123"/>
      <c r="AP127" s="123"/>
      <c r="AQ127" s="123"/>
      <c r="AR127" s="123"/>
      <c r="AS127" s="123"/>
      <c r="AT127" s="123"/>
      <c r="AU127" s="123"/>
      <c r="AV127" s="123"/>
      <c r="AW127" s="123"/>
      <c r="AX127" s="123"/>
      <c r="AY127" s="123"/>
      <c r="AZ127" s="123"/>
      <c r="BA127" s="123"/>
      <c r="BB127" s="123"/>
      <c r="BC127" s="123"/>
      <c r="BD127" s="123"/>
      <c r="BE127" s="123"/>
      <c r="BF127" s="123"/>
      <c r="BG127" s="123"/>
      <c r="BH127" s="123"/>
      <c r="BI127" s="123"/>
      <c r="BJ127" s="123"/>
      <c r="BK127" s="123"/>
      <c r="BL127" s="123"/>
      <c r="BM127" s="123"/>
      <c r="BN127" s="123"/>
      <c r="BO127" s="123"/>
      <c r="BP127" s="123"/>
      <c r="BQ127" s="123"/>
      <c r="BR127" s="123"/>
      <c r="BS127" s="123"/>
      <c r="BT127" s="123"/>
      <c r="BU127" s="123"/>
      <c r="BV127" s="123"/>
      <c r="BW127" s="123"/>
      <c r="BX127" s="123"/>
      <c r="BY127" s="123"/>
      <c r="BZ127" s="123"/>
      <c r="CA127" s="123"/>
      <c r="CB127" s="123"/>
      <c r="CC127" s="123"/>
      <c r="CD127" s="123"/>
      <c r="CE127" s="123"/>
      <c r="CF127" s="123"/>
      <c r="CG127" s="123"/>
      <c r="CH127" s="123"/>
      <c r="CI127" s="123"/>
      <c r="CJ127" s="364"/>
      <c r="CK127" s="364"/>
      <c r="CL127" s="128"/>
      <c r="CM127" s="128"/>
      <c r="CN127" s="123"/>
      <c r="CO127" s="123"/>
      <c r="CP127" s="123"/>
      <c r="CQ127" s="123"/>
      <c r="CR127" s="123"/>
    </row>
    <row r="128" ht="15.6" spans="1:96">
      <c r="A128" s="123"/>
      <c r="B128" s="124"/>
      <c r="C128" s="344"/>
      <c r="D128" s="126"/>
      <c r="E128" s="127"/>
      <c r="F128" s="352"/>
      <c r="G128" s="123"/>
      <c r="H128" s="123"/>
      <c r="I128" s="123"/>
      <c r="J128" s="123"/>
      <c r="K128" s="123"/>
      <c r="L128" s="123"/>
      <c r="M128" s="189"/>
      <c r="N128" s="123"/>
      <c r="O128" s="123"/>
      <c r="P128" s="123"/>
      <c r="Q128" s="123"/>
      <c r="R128" s="123"/>
      <c r="S128" s="123"/>
      <c r="T128" s="123"/>
      <c r="U128" s="123"/>
      <c r="V128" s="123"/>
      <c r="W128" s="123"/>
      <c r="X128" s="123"/>
      <c r="Y128" s="123"/>
      <c r="Z128" s="123"/>
      <c r="AA128" s="123"/>
      <c r="AB128" s="123"/>
      <c r="AC128" s="123"/>
      <c r="AD128" s="123"/>
      <c r="AE128" s="123"/>
      <c r="AF128" s="123"/>
      <c r="AG128" s="123"/>
      <c r="AH128" s="123"/>
      <c r="AI128" s="123"/>
      <c r="AJ128" s="123"/>
      <c r="AK128" s="123"/>
      <c r="AL128" s="123"/>
      <c r="AM128" s="123"/>
      <c r="AN128" s="123"/>
      <c r="AO128" s="123"/>
      <c r="AP128" s="123"/>
      <c r="AQ128" s="123"/>
      <c r="AR128" s="123"/>
      <c r="AS128" s="123"/>
      <c r="AT128" s="123"/>
      <c r="AU128" s="123"/>
      <c r="AV128" s="123"/>
      <c r="AW128" s="123"/>
      <c r="AX128" s="123"/>
      <c r="AY128" s="123"/>
      <c r="AZ128" s="123"/>
      <c r="BA128" s="123"/>
      <c r="BB128" s="123"/>
      <c r="BC128" s="123"/>
      <c r="BD128" s="123"/>
      <c r="BE128" s="123"/>
      <c r="BF128" s="123"/>
      <c r="BG128" s="123"/>
      <c r="BH128" s="123"/>
      <c r="BI128" s="123"/>
      <c r="BJ128" s="123"/>
      <c r="BK128" s="123"/>
      <c r="BL128" s="123"/>
      <c r="BM128" s="123"/>
      <c r="BN128" s="123"/>
      <c r="BO128" s="123"/>
      <c r="BP128" s="123"/>
      <c r="BQ128" s="123"/>
      <c r="BR128" s="123"/>
      <c r="BS128" s="123"/>
      <c r="BT128" s="123"/>
      <c r="BU128" s="123"/>
      <c r="BV128" s="123"/>
      <c r="BW128" s="123"/>
      <c r="BX128" s="123"/>
      <c r="BY128" s="123"/>
      <c r="BZ128" s="123"/>
      <c r="CA128" s="123"/>
      <c r="CB128" s="123"/>
      <c r="CC128" s="123"/>
      <c r="CD128" s="123"/>
      <c r="CE128" s="123"/>
      <c r="CF128" s="123"/>
      <c r="CG128" s="123"/>
      <c r="CH128" s="123"/>
      <c r="CI128" s="123"/>
      <c r="CJ128" s="364"/>
      <c r="CK128" s="364"/>
      <c r="CL128" s="128"/>
      <c r="CM128" s="128"/>
      <c r="CN128" s="123"/>
      <c r="CO128" s="123"/>
      <c r="CP128" s="123"/>
      <c r="CQ128" s="123"/>
      <c r="CR128" s="123"/>
    </row>
    <row r="129" ht="15.6" spans="1:96">
      <c r="A129" s="123"/>
      <c r="B129" s="124"/>
      <c r="C129" s="344"/>
      <c r="D129" s="126"/>
      <c r="E129" s="127"/>
      <c r="F129" s="352"/>
      <c r="G129" s="123"/>
      <c r="H129" s="123"/>
      <c r="I129" s="123"/>
      <c r="J129" s="123"/>
      <c r="K129" s="123"/>
      <c r="L129" s="123"/>
      <c r="M129" s="189"/>
      <c r="N129" s="123"/>
      <c r="O129" s="123"/>
      <c r="P129" s="123"/>
      <c r="Q129" s="123"/>
      <c r="R129" s="123"/>
      <c r="S129" s="123"/>
      <c r="T129" s="123"/>
      <c r="U129" s="123"/>
      <c r="V129" s="123"/>
      <c r="W129" s="123"/>
      <c r="X129" s="123"/>
      <c r="Y129" s="123"/>
      <c r="Z129" s="123"/>
      <c r="AA129" s="123"/>
      <c r="AB129" s="123"/>
      <c r="AC129" s="123"/>
      <c r="AD129" s="123"/>
      <c r="AE129" s="123"/>
      <c r="AF129" s="123"/>
      <c r="AG129" s="123"/>
      <c r="AH129" s="123"/>
      <c r="AI129" s="123"/>
      <c r="AJ129" s="123"/>
      <c r="AK129" s="123"/>
      <c r="AL129" s="123"/>
      <c r="AM129" s="123"/>
      <c r="AN129" s="123"/>
      <c r="AO129" s="123"/>
      <c r="AP129" s="123"/>
      <c r="AQ129" s="123"/>
      <c r="AR129" s="123"/>
      <c r="AS129" s="123"/>
      <c r="AT129" s="123"/>
      <c r="AU129" s="123"/>
      <c r="AV129" s="123"/>
      <c r="AW129" s="123"/>
      <c r="AX129" s="123"/>
      <c r="AY129" s="123"/>
      <c r="AZ129" s="123"/>
      <c r="BA129" s="123"/>
      <c r="BB129" s="123"/>
      <c r="BC129" s="123"/>
      <c r="BD129" s="123"/>
      <c r="BE129" s="123"/>
      <c r="BF129" s="123"/>
      <c r="BG129" s="123"/>
      <c r="BH129" s="123"/>
      <c r="BI129" s="123"/>
      <c r="BJ129" s="123"/>
      <c r="BK129" s="123"/>
      <c r="BL129" s="123"/>
      <c r="BM129" s="123"/>
      <c r="BN129" s="123"/>
      <c r="BO129" s="123"/>
      <c r="BP129" s="123"/>
      <c r="BQ129" s="123"/>
      <c r="BR129" s="123"/>
      <c r="BS129" s="123"/>
      <c r="BT129" s="123"/>
      <c r="BU129" s="123"/>
      <c r="BV129" s="123"/>
      <c r="BW129" s="123"/>
      <c r="BX129" s="123"/>
      <c r="BY129" s="123"/>
      <c r="BZ129" s="123"/>
      <c r="CA129" s="123"/>
      <c r="CB129" s="123"/>
      <c r="CC129" s="123"/>
      <c r="CD129" s="123"/>
      <c r="CE129" s="123"/>
      <c r="CF129" s="123"/>
      <c r="CG129" s="123"/>
      <c r="CH129" s="123"/>
      <c r="CI129" s="123"/>
      <c r="CJ129" s="364"/>
      <c r="CK129" s="364"/>
      <c r="CL129" s="128"/>
      <c r="CM129" s="128"/>
      <c r="CN129" s="123"/>
      <c r="CO129" s="123"/>
      <c r="CP129" s="123"/>
      <c r="CQ129" s="123"/>
      <c r="CR129" s="123"/>
    </row>
    <row r="130" ht="15.6" spans="1:96">
      <c r="A130" s="123"/>
      <c r="B130" s="124"/>
      <c r="C130" s="344"/>
      <c r="D130" s="126"/>
      <c r="E130" s="127"/>
      <c r="F130" s="352"/>
      <c r="G130" s="123"/>
      <c r="H130" s="123"/>
      <c r="I130" s="123"/>
      <c r="J130" s="123"/>
      <c r="K130" s="123"/>
      <c r="L130" s="123"/>
      <c r="M130" s="189"/>
      <c r="N130" s="123"/>
      <c r="O130" s="123"/>
      <c r="P130" s="123"/>
      <c r="Q130" s="123"/>
      <c r="R130" s="123"/>
      <c r="S130" s="123"/>
      <c r="T130" s="123"/>
      <c r="U130" s="123"/>
      <c r="V130" s="123"/>
      <c r="W130" s="123"/>
      <c r="X130" s="123"/>
      <c r="Y130" s="123"/>
      <c r="Z130" s="123"/>
      <c r="AA130" s="123"/>
      <c r="AB130" s="123"/>
      <c r="AC130" s="123"/>
      <c r="AD130" s="123"/>
      <c r="AE130" s="123"/>
      <c r="AF130" s="123"/>
      <c r="AG130" s="123"/>
      <c r="AH130" s="123"/>
      <c r="AI130" s="123"/>
      <c r="AJ130" s="123"/>
      <c r="AK130" s="123"/>
      <c r="AL130" s="123"/>
      <c r="AM130" s="123"/>
      <c r="AN130" s="123"/>
      <c r="AO130" s="123"/>
      <c r="AP130" s="123"/>
      <c r="AQ130" s="123"/>
      <c r="AR130" s="123"/>
      <c r="AS130" s="123"/>
      <c r="AT130" s="123"/>
      <c r="AU130" s="123"/>
      <c r="AV130" s="123"/>
      <c r="AW130" s="123"/>
      <c r="AX130" s="123"/>
      <c r="AY130" s="123"/>
      <c r="AZ130" s="123"/>
      <c r="BA130" s="123"/>
      <c r="BB130" s="123"/>
      <c r="BC130" s="123"/>
      <c r="BD130" s="123"/>
      <c r="BE130" s="123"/>
      <c r="BF130" s="123"/>
      <c r="BG130" s="123"/>
      <c r="BH130" s="123"/>
      <c r="BI130" s="123"/>
      <c r="BJ130" s="123"/>
      <c r="BK130" s="123"/>
      <c r="BL130" s="123"/>
      <c r="BM130" s="123"/>
      <c r="BN130" s="123"/>
      <c r="BO130" s="123"/>
      <c r="BP130" s="123"/>
      <c r="BQ130" s="123"/>
      <c r="BR130" s="123"/>
      <c r="BS130" s="123"/>
      <c r="BT130" s="123"/>
      <c r="BU130" s="123"/>
      <c r="BV130" s="123"/>
      <c r="BW130" s="123"/>
      <c r="BX130" s="123"/>
      <c r="BY130" s="123"/>
      <c r="BZ130" s="123"/>
      <c r="CA130" s="123"/>
      <c r="CB130" s="123"/>
      <c r="CC130" s="123"/>
      <c r="CD130" s="123"/>
      <c r="CE130" s="123"/>
      <c r="CF130" s="123"/>
      <c r="CG130" s="123"/>
      <c r="CH130" s="123"/>
      <c r="CI130" s="123"/>
      <c r="CJ130" s="364"/>
      <c r="CK130" s="364"/>
      <c r="CL130" s="128"/>
      <c r="CM130" s="128"/>
      <c r="CN130" s="123"/>
      <c r="CO130" s="123"/>
      <c r="CP130" s="123"/>
      <c r="CQ130" s="123"/>
      <c r="CR130" s="123"/>
    </row>
    <row r="131" ht="15.6" spans="1:96">
      <c r="A131" s="123"/>
      <c r="B131" s="124"/>
      <c r="C131" s="344"/>
      <c r="D131" s="126"/>
      <c r="E131" s="127"/>
      <c r="F131" s="352"/>
      <c r="G131" s="123"/>
      <c r="H131" s="123"/>
      <c r="I131" s="123"/>
      <c r="J131" s="123"/>
      <c r="K131" s="123"/>
      <c r="L131" s="123"/>
      <c r="M131" s="189"/>
      <c r="N131" s="123"/>
      <c r="O131" s="123"/>
      <c r="P131" s="123"/>
      <c r="Q131" s="123"/>
      <c r="R131" s="123"/>
      <c r="S131" s="123"/>
      <c r="T131" s="123"/>
      <c r="U131" s="123"/>
      <c r="V131" s="123"/>
      <c r="W131" s="123"/>
      <c r="X131" s="123"/>
      <c r="Y131" s="123"/>
      <c r="Z131" s="123"/>
      <c r="AA131" s="123"/>
      <c r="AB131" s="123"/>
      <c r="AC131" s="123"/>
      <c r="AD131" s="123"/>
      <c r="AE131" s="123"/>
      <c r="AF131" s="123"/>
      <c r="AG131" s="123"/>
      <c r="AH131" s="123"/>
      <c r="AI131" s="123"/>
      <c r="AJ131" s="123"/>
      <c r="AK131" s="123"/>
      <c r="AL131" s="123"/>
      <c r="AM131" s="123"/>
      <c r="AN131" s="123"/>
      <c r="AO131" s="123"/>
      <c r="AP131" s="123"/>
      <c r="AQ131" s="123"/>
      <c r="AR131" s="123"/>
      <c r="AS131" s="123"/>
      <c r="AT131" s="123"/>
      <c r="AU131" s="123"/>
      <c r="AV131" s="123"/>
      <c r="AW131" s="123"/>
      <c r="AX131" s="123"/>
      <c r="AY131" s="123"/>
      <c r="AZ131" s="123"/>
      <c r="BA131" s="123"/>
      <c r="BB131" s="123"/>
      <c r="BC131" s="123"/>
      <c r="BD131" s="123"/>
      <c r="BE131" s="123"/>
      <c r="BF131" s="123"/>
      <c r="BG131" s="123"/>
      <c r="BH131" s="123"/>
      <c r="BI131" s="123"/>
      <c r="BJ131" s="123"/>
      <c r="BK131" s="123"/>
      <c r="BL131" s="123"/>
      <c r="BM131" s="123"/>
      <c r="BN131" s="123"/>
      <c r="BO131" s="123"/>
      <c r="BP131" s="123"/>
      <c r="BQ131" s="123"/>
      <c r="BR131" s="123"/>
      <c r="BS131" s="123"/>
      <c r="BT131" s="123"/>
      <c r="BU131" s="123"/>
      <c r="BV131" s="123"/>
      <c r="BW131" s="123"/>
      <c r="BX131" s="123"/>
      <c r="BY131" s="123"/>
      <c r="BZ131" s="123"/>
      <c r="CA131" s="123"/>
      <c r="CB131" s="123"/>
      <c r="CC131" s="123"/>
      <c r="CD131" s="123"/>
      <c r="CE131" s="123"/>
      <c r="CF131" s="123"/>
      <c r="CG131" s="123"/>
      <c r="CH131" s="123"/>
      <c r="CI131" s="123"/>
      <c r="CJ131" s="364"/>
      <c r="CK131" s="364"/>
      <c r="CL131" s="128"/>
      <c r="CM131" s="128"/>
      <c r="CN131" s="123"/>
      <c r="CO131" s="123"/>
      <c r="CP131" s="123"/>
      <c r="CQ131" s="123"/>
      <c r="CR131" s="123"/>
    </row>
    <row r="132" ht="15.6" spans="1:96">
      <c r="A132" s="123"/>
      <c r="B132" s="124"/>
      <c r="C132" s="344"/>
      <c r="D132" s="126"/>
      <c r="E132" s="127"/>
      <c r="F132" s="352"/>
      <c r="G132" s="123"/>
      <c r="H132" s="123"/>
      <c r="I132" s="123"/>
      <c r="J132" s="123"/>
      <c r="K132" s="123"/>
      <c r="L132" s="123"/>
      <c r="M132" s="189"/>
      <c r="N132" s="123"/>
      <c r="O132" s="123"/>
      <c r="P132" s="123"/>
      <c r="Q132" s="123"/>
      <c r="R132" s="123"/>
      <c r="S132" s="123"/>
      <c r="T132" s="123"/>
      <c r="U132" s="123"/>
      <c r="V132" s="123"/>
      <c r="W132" s="123"/>
      <c r="X132" s="123"/>
      <c r="Y132" s="123"/>
      <c r="Z132" s="123"/>
      <c r="AA132" s="123"/>
      <c r="AB132" s="123"/>
      <c r="AC132" s="123"/>
      <c r="AD132" s="123"/>
      <c r="AE132" s="123"/>
      <c r="AF132" s="123"/>
      <c r="AG132" s="123"/>
      <c r="AH132" s="123"/>
      <c r="AI132" s="123"/>
      <c r="AJ132" s="123"/>
      <c r="AK132" s="123"/>
      <c r="AL132" s="123"/>
      <c r="AM132" s="123"/>
      <c r="AN132" s="123"/>
      <c r="AO132" s="123"/>
      <c r="AP132" s="123"/>
      <c r="AQ132" s="123"/>
      <c r="AR132" s="123"/>
      <c r="AS132" s="123"/>
      <c r="AT132" s="123"/>
      <c r="AU132" s="123"/>
      <c r="AV132" s="123"/>
      <c r="AW132" s="123"/>
      <c r="AX132" s="123"/>
      <c r="AY132" s="123"/>
      <c r="AZ132" s="123"/>
      <c r="BA132" s="123"/>
      <c r="BB132" s="123"/>
      <c r="BC132" s="123"/>
      <c r="BD132" s="123"/>
      <c r="BE132" s="123"/>
      <c r="BF132" s="123"/>
      <c r="BG132" s="123"/>
      <c r="BH132" s="123"/>
      <c r="BI132" s="123"/>
      <c r="BJ132" s="123"/>
      <c r="BK132" s="123"/>
      <c r="BL132" s="123"/>
      <c r="BM132" s="123"/>
      <c r="BN132" s="123"/>
      <c r="BO132" s="123"/>
      <c r="BP132" s="123"/>
      <c r="BQ132" s="123"/>
      <c r="BR132" s="123"/>
      <c r="BS132" s="123"/>
      <c r="BT132" s="123"/>
      <c r="BU132" s="123"/>
      <c r="BV132" s="123"/>
      <c r="BW132" s="123"/>
      <c r="BX132" s="123"/>
      <c r="BY132" s="123"/>
      <c r="BZ132" s="123"/>
      <c r="CA132" s="123"/>
      <c r="CB132" s="123"/>
      <c r="CC132" s="123"/>
      <c r="CD132" s="123"/>
      <c r="CE132" s="123"/>
      <c r="CF132" s="123"/>
      <c r="CG132" s="123"/>
      <c r="CH132" s="123"/>
      <c r="CI132" s="123"/>
      <c r="CJ132" s="364"/>
      <c r="CK132" s="364"/>
      <c r="CL132" s="128"/>
      <c r="CM132" s="128"/>
      <c r="CN132" s="123"/>
      <c r="CO132" s="123"/>
      <c r="CP132" s="123"/>
      <c r="CQ132" s="123"/>
      <c r="CR132" s="123"/>
    </row>
    <row r="133" ht="15.6" spans="1:96">
      <c r="A133" s="123"/>
      <c r="B133" s="124"/>
      <c r="C133" s="344"/>
      <c r="D133" s="126"/>
      <c r="E133" s="127"/>
      <c r="F133" s="352"/>
      <c r="G133" s="123"/>
      <c r="H133" s="123"/>
      <c r="I133" s="123"/>
      <c r="J133" s="123"/>
      <c r="K133" s="123"/>
      <c r="L133" s="123"/>
      <c r="M133" s="189"/>
      <c r="N133" s="123"/>
      <c r="O133" s="123"/>
      <c r="P133" s="123"/>
      <c r="Q133" s="123"/>
      <c r="R133" s="123"/>
      <c r="S133" s="123"/>
      <c r="T133" s="123"/>
      <c r="U133" s="123"/>
      <c r="V133" s="123"/>
      <c r="W133" s="123"/>
      <c r="X133" s="123"/>
      <c r="Y133" s="123"/>
      <c r="Z133" s="123"/>
      <c r="AA133" s="123"/>
      <c r="AB133" s="123"/>
      <c r="AC133" s="123"/>
      <c r="AD133" s="123"/>
      <c r="AE133" s="123"/>
      <c r="AF133" s="123"/>
      <c r="AG133" s="123"/>
      <c r="AH133" s="123"/>
      <c r="AI133" s="123"/>
      <c r="AJ133" s="123"/>
      <c r="AK133" s="123"/>
      <c r="AL133" s="123"/>
      <c r="AM133" s="123"/>
      <c r="AN133" s="123"/>
      <c r="AO133" s="123"/>
      <c r="AP133" s="123"/>
      <c r="AQ133" s="123"/>
      <c r="AR133" s="123"/>
      <c r="AS133" s="123"/>
      <c r="AT133" s="123"/>
      <c r="AU133" s="123"/>
      <c r="AV133" s="123"/>
      <c r="AW133" s="123"/>
      <c r="AX133" s="123"/>
      <c r="AY133" s="123"/>
      <c r="AZ133" s="123"/>
      <c r="BA133" s="123"/>
      <c r="BB133" s="123"/>
      <c r="BC133" s="123"/>
      <c r="BD133" s="123"/>
      <c r="BE133" s="123"/>
      <c r="BF133" s="123"/>
      <c r="BG133" s="123"/>
      <c r="BH133" s="123"/>
      <c r="BI133" s="123"/>
      <c r="BJ133" s="123"/>
      <c r="BK133" s="123"/>
      <c r="BL133" s="123"/>
      <c r="BM133" s="123"/>
      <c r="BN133" s="123"/>
      <c r="BO133" s="123"/>
      <c r="BP133" s="123"/>
      <c r="BQ133" s="123"/>
      <c r="BR133" s="123"/>
      <c r="BS133" s="123"/>
      <c r="BT133" s="123"/>
      <c r="BU133" s="123"/>
      <c r="BV133" s="123"/>
      <c r="BW133" s="123"/>
      <c r="BX133" s="123"/>
      <c r="BY133" s="123"/>
      <c r="BZ133" s="123"/>
      <c r="CA133" s="123"/>
      <c r="CB133" s="123"/>
      <c r="CC133" s="123"/>
      <c r="CD133" s="123"/>
      <c r="CE133" s="123"/>
      <c r="CF133" s="123"/>
      <c r="CG133" s="123"/>
      <c r="CH133" s="123"/>
      <c r="CI133" s="123"/>
      <c r="CJ133" s="364"/>
      <c r="CK133" s="364"/>
      <c r="CL133" s="128"/>
      <c r="CM133" s="128"/>
      <c r="CN133" s="123"/>
      <c r="CO133" s="123"/>
      <c r="CP133" s="123"/>
      <c r="CQ133" s="123"/>
      <c r="CR133" s="123"/>
    </row>
    <row r="134" ht="15.6" spans="1:96">
      <c r="A134" s="123"/>
      <c r="B134" s="124"/>
      <c r="C134" s="344"/>
      <c r="D134" s="126"/>
      <c r="E134" s="127"/>
      <c r="F134" s="352"/>
      <c r="G134" s="123"/>
      <c r="H134" s="123"/>
      <c r="I134" s="123"/>
      <c r="J134" s="123"/>
      <c r="K134" s="123"/>
      <c r="L134" s="123"/>
      <c r="M134" s="189"/>
      <c r="N134" s="123"/>
      <c r="O134" s="123"/>
      <c r="P134" s="123"/>
      <c r="Q134" s="123"/>
      <c r="R134" s="123"/>
      <c r="S134" s="123"/>
      <c r="T134" s="123"/>
      <c r="U134" s="123"/>
      <c r="V134" s="123"/>
      <c r="W134" s="123"/>
      <c r="X134" s="123"/>
      <c r="Y134" s="123"/>
      <c r="Z134" s="123"/>
      <c r="AA134" s="123"/>
      <c r="AB134" s="123"/>
      <c r="AC134" s="123"/>
      <c r="AD134" s="123"/>
      <c r="AE134" s="123"/>
      <c r="AF134" s="123"/>
      <c r="AG134" s="123"/>
      <c r="AH134" s="123"/>
      <c r="AI134" s="123"/>
      <c r="AJ134" s="123"/>
      <c r="AK134" s="123"/>
      <c r="AL134" s="123"/>
      <c r="AM134" s="123"/>
      <c r="AN134" s="123"/>
      <c r="AO134" s="123"/>
      <c r="AP134" s="123"/>
      <c r="AQ134" s="123"/>
      <c r="AR134" s="123"/>
      <c r="AS134" s="123"/>
      <c r="AT134" s="123"/>
      <c r="AU134" s="123"/>
      <c r="AV134" s="123"/>
      <c r="AW134" s="123"/>
      <c r="AX134" s="123"/>
      <c r="AY134" s="123"/>
      <c r="AZ134" s="123"/>
      <c r="BA134" s="123"/>
      <c r="BB134" s="123"/>
      <c r="BC134" s="123"/>
      <c r="BD134" s="123"/>
      <c r="BE134" s="123"/>
      <c r="BF134" s="123"/>
      <c r="BG134" s="123"/>
      <c r="BH134" s="123"/>
      <c r="BI134" s="123"/>
      <c r="BJ134" s="123"/>
      <c r="BK134" s="123"/>
      <c r="BL134" s="123"/>
      <c r="BM134" s="123"/>
      <c r="BN134" s="123"/>
      <c r="BO134" s="123"/>
      <c r="BP134" s="123"/>
      <c r="BQ134" s="123"/>
      <c r="BR134" s="123"/>
      <c r="BS134" s="123"/>
      <c r="BT134" s="123"/>
      <c r="BU134" s="123"/>
      <c r="BV134" s="123"/>
      <c r="BW134" s="123"/>
      <c r="BX134" s="123"/>
      <c r="BY134" s="123"/>
      <c r="BZ134" s="123"/>
      <c r="CA134" s="123"/>
      <c r="CB134" s="123"/>
      <c r="CC134" s="123"/>
      <c r="CD134" s="123"/>
      <c r="CE134" s="123"/>
      <c r="CF134" s="123"/>
      <c r="CG134" s="123"/>
      <c r="CH134" s="123"/>
      <c r="CI134" s="123"/>
      <c r="CJ134" s="364"/>
      <c r="CK134" s="364"/>
      <c r="CL134" s="128"/>
      <c r="CM134" s="128"/>
      <c r="CN134" s="123"/>
      <c r="CO134" s="123"/>
      <c r="CP134" s="123"/>
      <c r="CQ134" s="123"/>
      <c r="CR134" s="123"/>
    </row>
    <row r="135" ht="15.6" spans="1:96">
      <c r="A135" s="123"/>
      <c r="B135" s="124"/>
      <c r="C135" s="344"/>
      <c r="D135" s="126"/>
      <c r="E135" s="127"/>
      <c r="F135" s="352"/>
      <c r="G135" s="123"/>
      <c r="H135" s="123"/>
      <c r="I135" s="123"/>
      <c r="J135" s="123"/>
      <c r="K135" s="123"/>
      <c r="L135" s="123"/>
      <c r="M135" s="189"/>
      <c r="N135" s="123"/>
      <c r="O135" s="123"/>
      <c r="P135" s="123"/>
      <c r="Q135" s="123"/>
      <c r="R135" s="123"/>
      <c r="S135" s="123"/>
      <c r="T135" s="123"/>
      <c r="U135" s="123"/>
      <c r="V135" s="123"/>
      <c r="W135" s="123"/>
      <c r="X135" s="123"/>
      <c r="Y135" s="123"/>
      <c r="Z135" s="123"/>
      <c r="AA135" s="123"/>
      <c r="AB135" s="123"/>
      <c r="AC135" s="123"/>
      <c r="AD135" s="123"/>
      <c r="AE135" s="123"/>
      <c r="AF135" s="123"/>
      <c r="AG135" s="123"/>
      <c r="AH135" s="123"/>
      <c r="AI135" s="123"/>
      <c r="AJ135" s="123"/>
      <c r="AK135" s="123"/>
      <c r="AL135" s="123"/>
      <c r="AM135" s="123"/>
      <c r="AN135" s="123"/>
      <c r="AO135" s="123"/>
      <c r="AP135" s="123"/>
      <c r="AQ135" s="123"/>
      <c r="AR135" s="123"/>
      <c r="AS135" s="123"/>
      <c r="AT135" s="123"/>
      <c r="AU135" s="123"/>
      <c r="AV135" s="123"/>
      <c r="AW135" s="123"/>
      <c r="AX135" s="123"/>
      <c r="AY135" s="123"/>
      <c r="AZ135" s="123"/>
      <c r="BA135" s="123"/>
      <c r="BB135" s="123"/>
      <c r="BC135" s="123"/>
      <c r="BD135" s="123"/>
      <c r="BE135" s="123"/>
      <c r="BF135" s="123"/>
      <c r="BG135" s="123"/>
      <c r="BH135" s="123"/>
      <c r="BI135" s="123"/>
      <c r="BJ135" s="123"/>
      <c r="BK135" s="123"/>
      <c r="BL135" s="123"/>
      <c r="BM135" s="123"/>
      <c r="BN135" s="123"/>
      <c r="BO135" s="123"/>
      <c r="BP135" s="123"/>
      <c r="BQ135" s="123"/>
      <c r="BR135" s="123"/>
      <c r="BS135" s="123"/>
      <c r="BT135" s="123"/>
      <c r="BU135" s="123"/>
      <c r="BV135" s="123"/>
      <c r="BW135" s="123"/>
      <c r="BX135" s="123"/>
      <c r="BY135" s="123"/>
      <c r="BZ135" s="123"/>
      <c r="CA135" s="123"/>
      <c r="CB135" s="123"/>
      <c r="CC135" s="123"/>
      <c r="CD135" s="123"/>
      <c r="CE135" s="123"/>
      <c r="CF135" s="123"/>
      <c r="CG135" s="123"/>
      <c r="CH135" s="123"/>
      <c r="CI135" s="123"/>
      <c r="CJ135" s="364"/>
      <c r="CK135" s="364"/>
      <c r="CL135" s="128"/>
      <c r="CM135" s="128"/>
      <c r="CN135" s="123"/>
      <c r="CO135" s="123"/>
      <c r="CP135" s="123"/>
      <c r="CQ135" s="123"/>
      <c r="CR135" s="123"/>
    </row>
    <row r="136" ht="15.6" spans="1:96">
      <c r="A136" s="123"/>
      <c r="B136" s="124"/>
      <c r="C136" s="344"/>
      <c r="D136" s="126"/>
      <c r="E136" s="127"/>
      <c r="F136" s="352"/>
      <c r="G136" s="123"/>
      <c r="H136" s="123"/>
      <c r="I136" s="123"/>
      <c r="J136" s="123"/>
      <c r="K136" s="123"/>
      <c r="L136" s="123"/>
      <c r="M136" s="189"/>
      <c r="N136" s="123"/>
      <c r="O136" s="123"/>
      <c r="P136" s="123"/>
      <c r="Q136" s="123"/>
      <c r="R136" s="123"/>
      <c r="S136" s="123"/>
      <c r="T136" s="123"/>
      <c r="U136" s="123"/>
      <c r="V136" s="123"/>
      <c r="W136" s="123"/>
      <c r="X136" s="123"/>
      <c r="Y136" s="123"/>
      <c r="Z136" s="123"/>
      <c r="AA136" s="123"/>
      <c r="AB136" s="123"/>
      <c r="AC136" s="123"/>
      <c r="AD136" s="123"/>
      <c r="AE136" s="123"/>
      <c r="AF136" s="123"/>
      <c r="AG136" s="123"/>
      <c r="AH136" s="123"/>
      <c r="AI136" s="123"/>
      <c r="AJ136" s="123"/>
      <c r="AK136" s="123"/>
      <c r="AL136" s="123"/>
      <c r="AM136" s="123"/>
      <c r="AN136" s="123"/>
      <c r="AO136" s="123"/>
      <c r="AP136" s="123"/>
      <c r="AQ136" s="123"/>
      <c r="AR136" s="123"/>
      <c r="AS136" s="123"/>
      <c r="AT136" s="123"/>
      <c r="AU136" s="123"/>
      <c r="AV136" s="123"/>
      <c r="AW136" s="123"/>
      <c r="AX136" s="123"/>
      <c r="AY136" s="123"/>
      <c r="AZ136" s="123"/>
      <c r="BA136" s="123"/>
      <c r="BB136" s="123"/>
      <c r="BC136" s="123"/>
      <c r="BD136" s="123"/>
      <c r="BE136" s="123"/>
      <c r="BF136" s="123"/>
      <c r="BG136" s="123"/>
      <c r="BH136" s="123"/>
      <c r="BI136" s="123"/>
      <c r="BJ136" s="123"/>
      <c r="BK136" s="123"/>
      <c r="BL136" s="123"/>
      <c r="BM136" s="123"/>
      <c r="BN136" s="123"/>
      <c r="BO136" s="123"/>
      <c r="BP136" s="123"/>
      <c r="BQ136" s="123"/>
      <c r="BR136" s="123"/>
      <c r="BS136" s="123"/>
      <c r="BT136" s="123"/>
      <c r="BU136" s="123"/>
      <c r="BV136" s="123"/>
      <c r="BW136" s="123"/>
      <c r="BX136" s="123"/>
      <c r="BY136" s="123"/>
      <c r="BZ136" s="123"/>
      <c r="CA136" s="123"/>
      <c r="CB136" s="123"/>
      <c r="CC136" s="123"/>
      <c r="CD136" s="123"/>
      <c r="CE136" s="123"/>
      <c r="CF136" s="123"/>
      <c r="CG136" s="123"/>
      <c r="CH136" s="123"/>
      <c r="CI136" s="123"/>
      <c r="CJ136" s="364"/>
      <c r="CK136" s="364"/>
      <c r="CL136" s="128"/>
      <c r="CM136" s="128"/>
      <c r="CN136" s="123"/>
      <c r="CO136" s="123"/>
      <c r="CP136" s="123"/>
      <c r="CQ136" s="123"/>
      <c r="CR136" s="123"/>
    </row>
    <row r="137" ht="15.6" spans="1:96">
      <c r="A137" s="123"/>
      <c r="B137" s="124"/>
      <c r="C137" s="344"/>
      <c r="D137" s="126"/>
      <c r="E137" s="127"/>
      <c r="F137" s="352"/>
      <c r="G137" s="123"/>
      <c r="H137" s="123"/>
      <c r="I137" s="123"/>
      <c r="J137" s="123"/>
      <c r="K137" s="123"/>
      <c r="L137" s="123"/>
      <c r="M137" s="189"/>
      <c r="N137" s="123"/>
      <c r="O137" s="123"/>
      <c r="P137" s="123"/>
      <c r="Q137" s="123"/>
      <c r="R137" s="123"/>
      <c r="S137" s="123"/>
      <c r="T137" s="123"/>
      <c r="U137" s="123"/>
      <c r="V137" s="123"/>
      <c r="W137" s="123"/>
      <c r="X137" s="123"/>
      <c r="Y137" s="123"/>
      <c r="Z137" s="123"/>
      <c r="AA137" s="123"/>
      <c r="AB137" s="123"/>
      <c r="AC137" s="123"/>
      <c r="AD137" s="123"/>
      <c r="AE137" s="123"/>
      <c r="AF137" s="123"/>
      <c r="AG137" s="123"/>
      <c r="AH137" s="123"/>
      <c r="AI137" s="123"/>
      <c r="AJ137" s="123"/>
      <c r="AK137" s="123"/>
      <c r="AL137" s="123"/>
      <c r="AM137" s="123"/>
      <c r="AN137" s="123"/>
      <c r="AO137" s="123"/>
      <c r="AP137" s="123"/>
      <c r="AQ137" s="123"/>
      <c r="AR137" s="123"/>
      <c r="AS137" s="123"/>
      <c r="AT137" s="123"/>
      <c r="AU137" s="123"/>
      <c r="AV137" s="123"/>
      <c r="AW137" s="123"/>
      <c r="AX137" s="123"/>
      <c r="AY137" s="123"/>
      <c r="AZ137" s="123"/>
      <c r="BA137" s="123"/>
      <c r="BB137" s="123"/>
      <c r="BC137" s="123"/>
      <c r="BD137" s="123"/>
      <c r="BE137" s="123"/>
      <c r="BF137" s="123"/>
      <c r="BG137" s="123"/>
      <c r="BH137" s="123"/>
      <c r="BI137" s="123"/>
      <c r="BJ137" s="123"/>
      <c r="BK137" s="123"/>
      <c r="BL137" s="123"/>
      <c r="BM137" s="123"/>
      <c r="BN137" s="123"/>
      <c r="BO137" s="123"/>
      <c r="BP137" s="123"/>
      <c r="BQ137" s="123"/>
      <c r="BR137" s="123"/>
      <c r="BS137" s="123"/>
      <c r="BT137" s="123"/>
      <c r="BU137" s="123"/>
      <c r="BV137" s="123"/>
      <c r="BW137" s="123"/>
      <c r="BX137" s="123"/>
      <c r="BY137" s="123"/>
      <c r="BZ137" s="123"/>
      <c r="CA137" s="123"/>
      <c r="CB137" s="123"/>
      <c r="CC137" s="123"/>
      <c r="CD137" s="123"/>
      <c r="CE137" s="123"/>
      <c r="CF137" s="123"/>
      <c r="CG137" s="123"/>
      <c r="CH137" s="123"/>
      <c r="CI137" s="123"/>
      <c r="CJ137" s="364"/>
      <c r="CK137" s="364"/>
      <c r="CL137" s="128"/>
      <c r="CM137" s="128"/>
      <c r="CN137" s="123"/>
      <c r="CO137" s="123"/>
      <c r="CP137" s="123"/>
      <c r="CQ137" s="123"/>
      <c r="CR137" s="123"/>
    </row>
    <row r="138" ht="15.6" spans="1:96">
      <c r="A138" s="123"/>
      <c r="B138" s="124"/>
      <c r="C138" s="344"/>
      <c r="D138" s="126"/>
      <c r="E138" s="127"/>
      <c r="F138" s="352"/>
      <c r="G138" s="123"/>
      <c r="H138" s="123"/>
      <c r="I138" s="123"/>
      <c r="J138" s="123"/>
      <c r="K138" s="123"/>
      <c r="L138" s="123"/>
      <c r="M138" s="189"/>
      <c r="N138" s="123"/>
      <c r="O138" s="123"/>
      <c r="P138" s="123"/>
      <c r="Q138" s="123"/>
      <c r="R138" s="123"/>
      <c r="S138" s="123"/>
      <c r="T138" s="123"/>
      <c r="U138" s="123"/>
      <c r="V138" s="123"/>
      <c r="W138" s="123"/>
      <c r="X138" s="123"/>
      <c r="Y138" s="123"/>
      <c r="Z138" s="123"/>
      <c r="AA138" s="123"/>
      <c r="AB138" s="123"/>
      <c r="AC138" s="123"/>
      <c r="AD138" s="123"/>
      <c r="AE138" s="123"/>
      <c r="AF138" s="123"/>
      <c r="AG138" s="123"/>
      <c r="AH138" s="123"/>
      <c r="AI138" s="123"/>
      <c r="AJ138" s="123"/>
      <c r="AK138" s="123"/>
      <c r="AL138" s="123"/>
      <c r="AM138" s="123"/>
      <c r="AN138" s="123"/>
      <c r="AO138" s="123"/>
      <c r="AP138" s="123"/>
      <c r="AQ138" s="123"/>
      <c r="AR138" s="123"/>
      <c r="AS138" s="123"/>
      <c r="AT138" s="123"/>
      <c r="AU138" s="123"/>
      <c r="AV138" s="123"/>
      <c r="AW138" s="123"/>
      <c r="AX138" s="123"/>
      <c r="AY138" s="123"/>
      <c r="AZ138" s="123"/>
      <c r="BA138" s="123"/>
      <c r="BB138" s="123"/>
      <c r="BC138" s="123"/>
      <c r="BD138" s="123"/>
      <c r="BE138" s="123"/>
      <c r="BF138" s="123"/>
      <c r="BG138" s="123"/>
      <c r="BH138" s="123"/>
      <c r="BI138" s="123"/>
      <c r="BJ138" s="123"/>
      <c r="BK138" s="123"/>
      <c r="BL138" s="123"/>
      <c r="BM138" s="123"/>
      <c r="BN138" s="123"/>
      <c r="BO138" s="123"/>
      <c r="BP138" s="123"/>
      <c r="BQ138" s="123"/>
      <c r="BR138" s="123"/>
      <c r="BS138" s="123"/>
      <c r="BT138" s="123"/>
      <c r="BU138" s="123"/>
      <c r="BV138" s="123"/>
      <c r="BW138" s="123"/>
      <c r="BX138" s="123"/>
      <c r="BY138" s="123"/>
      <c r="BZ138" s="123"/>
      <c r="CA138" s="123"/>
      <c r="CB138" s="123"/>
      <c r="CC138" s="123"/>
      <c r="CD138" s="123"/>
      <c r="CE138" s="123"/>
      <c r="CF138" s="123"/>
      <c r="CG138" s="123"/>
      <c r="CH138" s="123"/>
      <c r="CI138" s="123"/>
      <c r="CJ138" s="364"/>
      <c r="CK138" s="364"/>
      <c r="CL138" s="128"/>
      <c r="CM138" s="128"/>
      <c r="CN138" s="123"/>
      <c r="CO138" s="123"/>
      <c r="CP138" s="123"/>
      <c r="CQ138" s="123"/>
      <c r="CR138" s="123"/>
    </row>
    <row r="139" ht="15.6" spans="1:96">
      <c r="A139" s="123"/>
      <c r="B139" s="124"/>
      <c r="C139" s="344"/>
      <c r="D139" s="126"/>
      <c r="E139" s="127"/>
      <c r="F139" s="352"/>
      <c r="G139" s="123"/>
      <c r="H139" s="123"/>
      <c r="I139" s="123"/>
      <c r="J139" s="123"/>
      <c r="K139" s="123"/>
      <c r="L139" s="123"/>
      <c r="M139" s="189"/>
      <c r="N139" s="123"/>
      <c r="O139" s="123"/>
      <c r="P139" s="123"/>
      <c r="Q139" s="123"/>
      <c r="R139" s="123"/>
      <c r="S139" s="123"/>
      <c r="T139" s="123"/>
      <c r="U139" s="123"/>
      <c r="V139" s="123"/>
      <c r="W139" s="123"/>
      <c r="X139" s="123"/>
      <c r="Y139" s="123"/>
      <c r="Z139" s="123"/>
      <c r="AA139" s="123"/>
      <c r="AB139" s="123"/>
      <c r="AC139" s="123"/>
      <c r="AD139" s="123"/>
      <c r="AE139" s="123"/>
      <c r="AF139" s="123"/>
      <c r="AG139" s="123"/>
      <c r="AH139" s="123"/>
      <c r="AI139" s="123"/>
      <c r="AJ139" s="123"/>
      <c r="AK139" s="123"/>
      <c r="AL139" s="123"/>
      <c r="AM139" s="123"/>
      <c r="AN139" s="123"/>
      <c r="AO139" s="123"/>
      <c r="AP139" s="123"/>
      <c r="AQ139" s="123"/>
      <c r="AR139" s="123"/>
      <c r="AS139" s="123"/>
      <c r="AT139" s="123"/>
      <c r="AU139" s="123"/>
      <c r="AV139" s="123"/>
      <c r="AW139" s="123"/>
      <c r="AX139" s="123"/>
      <c r="AY139" s="123"/>
      <c r="AZ139" s="123"/>
      <c r="BA139" s="123"/>
      <c r="BB139" s="123"/>
      <c r="BC139" s="123"/>
      <c r="BD139" s="123"/>
      <c r="BE139" s="123"/>
      <c r="BF139" s="123"/>
      <c r="BG139" s="123"/>
      <c r="BH139" s="123"/>
      <c r="BI139" s="123"/>
      <c r="BJ139" s="123"/>
      <c r="BK139" s="123"/>
      <c r="BL139" s="123"/>
      <c r="BM139" s="123"/>
      <c r="BN139" s="123"/>
      <c r="BO139" s="123"/>
      <c r="BP139" s="123"/>
      <c r="BQ139" s="123"/>
      <c r="BR139" s="123"/>
      <c r="BS139" s="123"/>
      <c r="BT139" s="123"/>
      <c r="BU139" s="123"/>
      <c r="BV139" s="123"/>
      <c r="BW139" s="123"/>
      <c r="BX139" s="123"/>
      <c r="BY139" s="123"/>
      <c r="BZ139" s="123"/>
      <c r="CA139" s="123"/>
      <c r="CB139" s="123"/>
      <c r="CC139" s="123"/>
      <c r="CD139" s="123"/>
      <c r="CE139" s="123"/>
      <c r="CF139" s="123"/>
      <c r="CG139" s="123"/>
      <c r="CH139" s="123"/>
      <c r="CI139" s="123"/>
      <c r="CJ139" s="364"/>
      <c r="CK139" s="364"/>
      <c r="CL139" s="128"/>
      <c r="CM139" s="128"/>
      <c r="CN139" s="123"/>
      <c r="CO139" s="123"/>
      <c r="CP139" s="123"/>
      <c r="CQ139" s="123"/>
      <c r="CR139" s="123"/>
    </row>
    <row r="140" ht="15.6" spans="1:96">
      <c r="A140" s="123"/>
      <c r="B140" s="124"/>
      <c r="C140" s="344"/>
      <c r="D140" s="126"/>
      <c r="E140" s="127"/>
      <c r="F140" s="352"/>
      <c r="G140" s="123"/>
      <c r="H140" s="123"/>
      <c r="I140" s="123"/>
      <c r="J140" s="123"/>
      <c r="K140" s="123"/>
      <c r="L140" s="123"/>
      <c r="M140" s="189"/>
      <c r="N140" s="123"/>
      <c r="O140" s="123"/>
      <c r="P140" s="123"/>
      <c r="Q140" s="123"/>
      <c r="R140" s="123"/>
      <c r="S140" s="123"/>
      <c r="T140" s="123"/>
      <c r="U140" s="123"/>
      <c r="V140" s="123"/>
      <c r="W140" s="123"/>
      <c r="X140" s="123"/>
      <c r="Y140" s="123"/>
      <c r="Z140" s="123"/>
      <c r="AA140" s="123"/>
      <c r="AB140" s="123"/>
      <c r="AC140" s="123"/>
      <c r="AD140" s="123"/>
      <c r="AE140" s="123"/>
      <c r="AF140" s="123"/>
      <c r="AG140" s="123"/>
      <c r="AH140" s="123"/>
      <c r="AI140" s="123"/>
      <c r="AJ140" s="123"/>
      <c r="AK140" s="123"/>
      <c r="AL140" s="123"/>
      <c r="AM140" s="123"/>
      <c r="AN140" s="123"/>
      <c r="AO140" s="123"/>
      <c r="AP140" s="123"/>
      <c r="AQ140" s="123"/>
      <c r="AR140" s="123"/>
      <c r="AS140" s="123"/>
      <c r="AT140" s="123"/>
      <c r="AU140" s="123"/>
      <c r="AV140" s="123"/>
      <c r="AW140" s="123"/>
      <c r="AX140" s="123"/>
      <c r="AY140" s="123"/>
      <c r="AZ140" s="123"/>
      <c r="BA140" s="123"/>
      <c r="BB140" s="123"/>
      <c r="BC140" s="123"/>
      <c r="BD140" s="123"/>
      <c r="BE140" s="123"/>
      <c r="BF140" s="123"/>
      <c r="BG140" s="123"/>
      <c r="BH140" s="123"/>
      <c r="BI140" s="123"/>
      <c r="BJ140" s="123"/>
      <c r="BK140" s="123"/>
      <c r="BL140" s="123"/>
      <c r="BM140" s="123"/>
      <c r="BN140" s="123"/>
      <c r="BO140" s="123"/>
      <c r="BP140" s="123"/>
      <c r="BQ140" s="123"/>
      <c r="BR140" s="123"/>
      <c r="BS140" s="123"/>
      <c r="BT140" s="123"/>
      <c r="BU140" s="123"/>
      <c r="BV140" s="123"/>
      <c r="BW140" s="123"/>
      <c r="BX140" s="123"/>
      <c r="BY140" s="123"/>
      <c r="BZ140" s="123"/>
      <c r="CA140" s="123"/>
      <c r="CB140" s="123"/>
      <c r="CC140" s="123"/>
      <c r="CD140" s="123"/>
      <c r="CE140" s="123"/>
      <c r="CF140" s="123"/>
      <c r="CG140" s="123"/>
      <c r="CH140" s="123"/>
      <c r="CI140" s="123"/>
      <c r="CJ140" s="364"/>
      <c r="CK140" s="364"/>
      <c r="CL140" s="128"/>
      <c r="CM140" s="128"/>
      <c r="CN140" s="123"/>
      <c r="CO140" s="123"/>
      <c r="CP140" s="123"/>
      <c r="CQ140" s="123"/>
      <c r="CR140" s="123"/>
    </row>
    <row r="141" ht="15.6" spans="1:96">
      <c r="A141" s="123"/>
      <c r="B141" s="124"/>
      <c r="C141" s="344"/>
      <c r="D141" s="126"/>
      <c r="E141" s="127"/>
      <c r="F141" s="352"/>
      <c r="G141" s="123"/>
      <c r="H141" s="123"/>
      <c r="I141" s="123"/>
      <c r="J141" s="123"/>
      <c r="K141" s="123"/>
      <c r="L141" s="123"/>
      <c r="M141" s="189"/>
      <c r="N141" s="123"/>
      <c r="O141" s="123"/>
      <c r="P141" s="123"/>
      <c r="Q141" s="123"/>
      <c r="R141" s="123"/>
      <c r="S141" s="123"/>
      <c r="T141" s="123"/>
      <c r="U141" s="123"/>
      <c r="V141" s="123"/>
      <c r="W141" s="123"/>
      <c r="X141" s="123"/>
      <c r="Y141" s="123"/>
      <c r="Z141" s="123"/>
      <c r="AA141" s="123"/>
      <c r="AB141" s="123"/>
      <c r="AC141" s="123"/>
      <c r="AD141" s="123"/>
      <c r="AE141" s="123"/>
      <c r="AF141" s="123"/>
      <c r="AG141" s="123"/>
      <c r="AH141" s="123"/>
      <c r="AI141" s="123"/>
      <c r="AJ141" s="123"/>
      <c r="AK141" s="123"/>
      <c r="AL141" s="123"/>
      <c r="AM141" s="123"/>
      <c r="AN141" s="123"/>
      <c r="AO141" s="123"/>
      <c r="AP141" s="123"/>
      <c r="AQ141" s="123"/>
      <c r="AR141" s="123"/>
      <c r="AS141" s="123"/>
      <c r="AT141" s="123"/>
      <c r="AU141" s="123"/>
      <c r="AV141" s="123"/>
      <c r="AW141" s="123"/>
      <c r="AX141" s="123"/>
      <c r="AY141" s="123"/>
      <c r="AZ141" s="123"/>
      <c r="BA141" s="123"/>
      <c r="BB141" s="123"/>
      <c r="BC141" s="123"/>
      <c r="BD141" s="123"/>
      <c r="BE141" s="123"/>
      <c r="BF141" s="123"/>
      <c r="BG141" s="123"/>
      <c r="BH141" s="123"/>
      <c r="BI141" s="123"/>
      <c r="BJ141" s="123"/>
      <c r="BK141" s="123"/>
      <c r="BL141" s="123"/>
      <c r="BM141" s="123"/>
      <c r="BN141" s="123"/>
      <c r="BO141" s="123"/>
      <c r="BP141" s="123"/>
      <c r="BQ141" s="123"/>
      <c r="BR141" s="123"/>
      <c r="BS141" s="123"/>
      <c r="BT141" s="123"/>
      <c r="BU141" s="123"/>
      <c r="BV141" s="123"/>
      <c r="BW141" s="123"/>
      <c r="BX141" s="123"/>
      <c r="BY141" s="123"/>
      <c r="BZ141" s="123"/>
      <c r="CA141" s="123"/>
      <c r="CB141" s="123"/>
      <c r="CC141" s="123"/>
      <c r="CD141" s="123"/>
      <c r="CE141" s="123"/>
      <c r="CF141" s="123"/>
      <c r="CG141" s="123"/>
      <c r="CH141" s="123"/>
      <c r="CI141" s="123"/>
      <c r="CJ141" s="364"/>
      <c r="CK141" s="364"/>
      <c r="CL141" s="128"/>
      <c r="CM141" s="128"/>
      <c r="CN141" s="123"/>
      <c r="CO141" s="123"/>
      <c r="CP141" s="123"/>
      <c r="CQ141" s="123"/>
      <c r="CR141" s="123"/>
    </row>
    <row r="142" ht="15.6" spans="1:96">
      <c r="A142" s="123"/>
      <c r="B142" s="124"/>
      <c r="C142" s="344"/>
      <c r="D142" s="126"/>
      <c r="E142" s="127"/>
      <c r="F142" s="352"/>
      <c r="G142" s="123"/>
      <c r="H142" s="123"/>
      <c r="I142" s="123"/>
      <c r="J142" s="123"/>
      <c r="K142" s="123"/>
      <c r="L142" s="123"/>
      <c r="M142" s="189"/>
      <c r="N142" s="123"/>
      <c r="O142" s="123"/>
      <c r="P142" s="123"/>
      <c r="Q142" s="123"/>
      <c r="R142" s="123"/>
      <c r="S142" s="123"/>
      <c r="T142" s="123"/>
      <c r="U142" s="123"/>
      <c r="V142" s="123"/>
      <c r="W142" s="123"/>
      <c r="X142" s="123"/>
      <c r="Y142" s="123"/>
      <c r="Z142" s="123"/>
      <c r="AA142" s="123"/>
      <c r="AB142" s="123"/>
      <c r="AC142" s="123"/>
      <c r="AD142" s="123"/>
      <c r="AE142" s="123"/>
      <c r="AF142" s="123"/>
      <c r="AG142" s="123"/>
      <c r="AH142" s="123"/>
      <c r="AI142" s="123"/>
      <c r="AJ142" s="123"/>
      <c r="AK142" s="123"/>
      <c r="AL142" s="123"/>
      <c r="AM142" s="123"/>
      <c r="AN142" s="123"/>
      <c r="AO142" s="123"/>
      <c r="AP142" s="123"/>
      <c r="AQ142" s="123"/>
      <c r="AR142" s="123"/>
      <c r="AS142" s="123"/>
      <c r="AT142" s="123"/>
      <c r="AU142" s="123"/>
      <c r="AV142" s="123"/>
      <c r="AW142" s="123"/>
      <c r="AX142" s="123"/>
      <c r="AY142" s="123"/>
      <c r="AZ142" s="123"/>
      <c r="BA142" s="123"/>
      <c r="BB142" s="123"/>
      <c r="BC142" s="123"/>
      <c r="BD142" s="123"/>
      <c r="BE142" s="123"/>
      <c r="BF142" s="123"/>
      <c r="BG142" s="123"/>
      <c r="BH142" s="123"/>
      <c r="BI142" s="123"/>
      <c r="BJ142" s="123"/>
      <c r="BK142" s="123"/>
      <c r="BL142" s="123"/>
      <c r="BM142" s="123"/>
      <c r="BN142" s="123"/>
      <c r="BO142" s="123"/>
      <c r="BP142" s="123"/>
      <c r="BQ142" s="123"/>
      <c r="BR142" s="123"/>
      <c r="BS142" s="123"/>
      <c r="BT142" s="123"/>
      <c r="BU142" s="123"/>
      <c r="BV142" s="123"/>
      <c r="BW142" s="123"/>
      <c r="BX142" s="123"/>
      <c r="BY142" s="123"/>
      <c r="BZ142" s="123"/>
      <c r="CA142" s="123"/>
      <c r="CB142" s="123"/>
      <c r="CC142" s="123"/>
      <c r="CD142" s="123"/>
      <c r="CE142" s="123"/>
      <c r="CF142" s="123"/>
      <c r="CG142" s="123"/>
      <c r="CH142" s="123"/>
      <c r="CI142" s="123"/>
      <c r="CJ142" s="364"/>
      <c r="CK142" s="364"/>
      <c r="CL142" s="128"/>
      <c r="CM142" s="128"/>
      <c r="CN142" s="123"/>
      <c r="CO142" s="123"/>
      <c r="CP142" s="123"/>
      <c r="CQ142" s="123"/>
      <c r="CR142" s="123"/>
    </row>
    <row r="143" ht="15.6" spans="1:96">
      <c r="A143" s="123"/>
      <c r="B143" s="124"/>
      <c r="C143" s="344"/>
      <c r="D143" s="126"/>
      <c r="E143" s="127"/>
      <c r="F143" s="352"/>
      <c r="G143" s="123"/>
      <c r="H143" s="123"/>
      <c r="I143" s="123"/>
      <c r="J143" s="123"/>
      <c r="K143" s="123"/>
      <c r="L143" s="123"/>
      <c r="M143" s="189"/>
      <c r="N143" s="123"/>
      <c r="O143" s="123"/>
      <c r="P143" s="123"/>
      <c r="Q143" s="123"/>
      <c r="R143" s="123"/>
      <c r="S143" s="123"/>
      <c r="T143" s="123"/>
      <c r="U143" s="123"/>
      <c r="V143" s="123"/>
      <c r="W143" s="123"/>
      <c r="X143" s="123"/>
      <c r="Y143" s="123"/>
      <c r="Z143" s="123"/>
      <c r="AA143" s="123"/>
      <c r="AB143" s="123"/>
      <c r="AC143" s="123"/>
      <c r="AD143" s="123"/>
      <c r="AE143" s="123"/>
      <c r="AF143" s="123"/>
      <c r="AG143" s="123"/>
      <c r="AH143" s="123"/>
      <c r="AI143" s="123"/>
      <c r="AJ143" s="123"/>
      <c r="AK143" s="123"/>
      <c r="AL143" s="123"/>
      <c r="AM143" s="123"/>
      <c r="AN143" s="123"/>
      <c r="AO143" s="123"/>
      <c r="AP143" s="123"/>
      <c r="AQ143" s="123"/>
      <c r="AR143" s="123"/>
      <c r="AS143" s="123"/>
      <c r="AT143" s="123"/>
      <c r="AU143" s="123"/>
      <c r="AV143" s="123"/>
      <c r="AW143" s="123"/>
      <c r="AX143" s="123"/>
      <c r="AY143" s="123"/>
      <c r="AZ143" s="123"/>
      <c r="BA143" s="123"/>
      <c r="BB143" s="123"/>
      <c r="BC143" s="123"/>
      <c r="BD143" s="123"/>
      <c r="BE143" s="123"/>
      <c r="BF143" s="123"/>
      <c r="BG143" s="123"/>
      <c r="BH143" s="123"/>
      <c r="BI143" s="123"/>
      <c r="BJ143" s="123"/>
      <c r="BK143" s="123"/>
      <c r="BL143" s="123"/>
      <c r="BM143" s="123"/>
      <c r="BN143" s="123"/>
      <c r="BO143" s="123"/>
      <c r="BP143" s="123"/>
      <c r="BQ143" s="123"/>
      <c r="BR143" s="123"/>
      <c r="BS143" s="123"/>
      <c r="BT143" s="123"/>
      <c r="BU143" s="123"/>
      <c r="BV143" s="123"/>
      <c r="BW143" s="123"/>
      <c r="BX143" s="123"/>
      <c r="BY143" s="123"/>
      <c r="BZ143" s="123"/>
      <c r="CA143" s="123"/>
      <c r="CB143" s="123"/>
      <c r="CC143" s="123"/>
      <c r="CD143" s="123"/>
      <c r="CE143" s="123"/>
      <c r="CF143" s="123"/>
      <c r="CG143" s="123"/>
      <c r="CH143" s="123"/>
      <c r="CI143" s="123"/>
      <c r="CJ143" s="364"/>
      <c r="CK143" s="364"/>
      <c r="CL143" s="128"/>
      <c r="CM143" s="128"/>
      <c r="CN143" s="123"/>
      <c r="CO143" s="123"/>
      <c r="CP143" s="123"/>
      <c r="CQ143" s="123"/>
      <c r="CR143" s="123"/>
    </row>
    <row r="144" ht="15.6" spans="1:96">
      <c r="A144" s="123"/>
      <c r="B144" s="124"/>
      <c r="C144" s="344"/>
      <c r="D144" s="126"/>
      <c r="E144" s="127"/>
      <c r="F144" s="352"/>
      <c r="G144" s="123"/>
      <c r="H144" s="123"/>
      <c r="I144" s="123"/>
      <c r="J144" s="123"/>
      <c r="K144" s="123"/>
      <c r="L144" s="123"/>
      <c r="M144" s="189"/>
      <c r="N144" s="123"/>
      <c r="O144" s="123"/>
      <c r="P144" s="123"/>
      <c r="Q144" s="123"/>
      <c r="R144" s="123"/>
      <c r="S144" s="123"/>
      <c r="T144" s="123"/>
      <c r="U144" s="123"/>
      <c r="V144" s="123"/>
      <c r="W144" s="123"/>
      <c r="X144" s="123"/>
      <c r="Y144" s="123"/>
      <c r="Z144" s="123"/>
      <c r="AA144" s="123"/>
      <c r="AB144" s="123"/>
      <c r="AC144" s="123"/>
      <c r="AD144" s="123"/>
      <c r="AE144" s="123"/>
      <c r="AF144" s="123"/>
      <c r="AG144" s="123"/>
      <c r="AH144" s="123"/>
      <c r="AI144" s="123"/>
      <c r="AJ144" s="123"/>
      <c r="AK144" s="123"/>
      <c r="AL144" s="123"/>
      <c r="AM144" s="123"/>
      <c r="AN144" s="123"/>
      <c r="AO144" s="123"/>
      <c r="AP144" s="123"/>
      <c r="AQ144" s="123"/>
      <c r="AR144" s="123"/>
      <c r="AS144" s="123"/>
      <c r="AT144" s="123"/>
      <c r="AU144" s="123"/>
      <c r="AV144" s="123"/>
      <c r="AW144" s="123"/>
      <c r="AX144" s="123"/>
      <c r="AY144" s="123"/>
      <c r="AZ144" s="123"/>
      <c r="BA144" s="123"/>
      <c r="BB144" s="123"/>
      <c r="BC144" s="123"/>
      <c r="BD144" s="123"/>
      <c r="BE144" s="123"/>
      <c r="BF144" s="123"/>
      <c r="BG144" s="123"/>
      <c r="BH144" s="123"/>
      <c r="BI144" s="123"/>
      <c r="BJ144" s="123"/>
      <c r="BK144" s="123"/>
      <c r="BL144" s="123"/>
      <c r="BM144" s="123"/>
      <c r="BN144" s="123"/>
      <c r="BO144" s="123"/>
      <c r="BP144" s="123"/>
      <c r="BQ144" s="123"/>
      <c r="BR144" s="123"/>
      <c r="BS144" s="123"/>
      <c r="BT144" s="123"/>
      <c r="BU144" s="123"/>
      <c r="BV144" s="123"/>
      <c r="BW144" s="123"/>
      <c r="BX144" s="123"/>
      <c r="BY144" s="123"/>
      <c r="BZ144" s="123"/>
      <c r="CA144" s="123"/>
      <c r="CB144" s="123"/>
      <c r="CC144" s="123"/>
      <c r="CD144" s="123"/>
      <c r="CE144" s="123"/>
      <c r="CF144" s="123"/>
      <c r="CG144" s="123"/>
      <c r="CH144" s="123"/>
      <c r="CI144" s="123"/>
      <c r="CJ144" s="364"/>
      <c r="CK144" s="364"/>
      <c r="CL144" s="128"/>
      <c r="CM144" s="128"/>
      <c r="CN144" s="123"/>
      <c r="CO144" s="123"/>
      <c r="CP144" s="123"/>
      <c r="CQ144" s="123"/>
      <c r="CR144" s="123"/>
    </row>
    <row r="145" ht="15.6" spans="1:96">
      <c r="A145" s="123"/>
      <c r="B145" s="124"/>
      <c r="C145" s="344"/>
      <c r="D145" s="126"/>
      <c r="E145" s="127"/>
      <c r="F145" s="352"/>
      <c r="G145" s="123"/>
      <c r="H145" s="123"/>
      <c r="I145" s="123"/>
      <c r="J145" s="123"/>
      <c r="K145" s="123"/>
      <c r="L145" s="123"/>
      <c r="M145" s="189"/>
      <c r="N145" s="123"/>
      <c r="O145" s="123"/>
      <c r="P145" s="123"/>
      <c r="Q145" s="123"/>
      <c r="R145" s="123"/>
      <c r="S145" s="123"/>
      <c r="T145" s="123"/>
      <c r="U145" s="123"/>
      <c r="V145" s="123"/>
      <c r="W145" s="123"/>
      <c r="X145" s="123"/>
      <c r="Y145" s="123"/>
      <c r="Z145" s="123"/>
      <c r="AA145" s="123"/>
      <c r="AB145" s="123"/>
      <c r="AC145" s="123"/>
      <c r="AD145" s="123"/>
      <c r="AE145" s="123"/>
      <c r="AF145" s="123"/>
      <c r="AG145" s="123"/>
      <c r="AH145" s="123"/>
      <c r="AI145" s="123"/>
      <c r="AJ145" s="123"/>
      <c r="AK145" s="123"/>
      <c r="AL145" s="123"/>
      <c r="AM145" s="123"/>
      <c r="AN145" s="123"/>
      <c r="AO145" s="123"/>
      <c r="AP145" s="123"/>
      <c r="AQ145" s="123"/>
      <c r="AR145" s="123"/>
      <c r="AS145" s="123"/>
      <c r="AT145" s="123"/>
      <c r="AU145" s="123"/>
      <c r="AV145" s="123"/>
      <c r="AW145" s="123"/>
      <c r="AX145" s="123"/>
      <c r="AY145" s="123"/>
      <c r="AZ145" s="123"/>
      <c r="BA145" s="123"/>
      <c r="BB145" s="123"/>
      <c r="BC145" s="123"/>
      <c r="BD145" s="123"/>
      <c r="BE145" s="123"/>
      <c r="BF145" s="123"/>
      <c r="BG145" s="123"/>
      <c r="BH145" s="123"/>
      <c r="BI145" s="123"/>
      <c r="BJ145" s="123"/>
      <c r="BK145" s="123"/>
      <c r="BL145" s="123"/>
      <c r="BM145" s="123"/>
      <c r="BN145" s="123"/>
      <c r="BO145" s="123"/>
      <c r="BP145" s="123"/>
      <c r="BQ145" s="123"/>
      <c r="BR145" s="123"/>
      <c r="BS145" s="123"/>
      <c r="BT145" s="123"/>
      <c r="BU145" s="123"/>
      <c r="BV145" s="123"/>
      <c r="BW145" s="123"/>
      <c r="BX145" s="123"/>
      <c r="BY145" s="123"/>
      <c r="BZ145" s="123"/>
      <c r="CA145" s="123"/>
      <c r="CB145" s="123"/>
      <c r="CC145" s="123"/>
      <c r="CD145" s="123"/>
      <c r="CE145" s="123"/>
      <c r="CF145" s="123"/>
      <c r="CG145" s="123"/>
      <c r="CH145" s="123"/>
      <c r="CI145" s="123"/>
      <c r="CJ145" s="364"/>
      <c r="CK145" s="364"/>
      <c r="CL145" s="128"/>
      <c r="CM145" s="128"/>
      <c r="CN145" s="123"/>
      <c r="CO145" s="123"/>
      <c r="CP145" s="123"/>
      <c r="CQ145" s="123"/>
      <c r="CR145" s="123"/>
    </row>
    <row r="146" ht="15.6" spans="1:96">
      <c r="A146" s="123"/>
      <c r="B146" s="124"/>
      <c r="C146" s="344"/>
      <c r="D146" s="126"/>
      <c r="E146" s="127"/>
      <c r="F146" s="352"/>
      <c r="G146" s="123"/>
      <c r="H146" s="123"/>
      <c r="I146" s="123"/>
      <c r="J146" s="123"/>
      <c r="K146" s="123"/>
      <c r="L146" s="123"/>
      <c r="M146" s="189"/>
      <c r="N146" s="123"/>
      <c r="O146" s="123"/>
      <c r="P146" s="123"/>
      <c r="Q146" s="123"/>
      <c r="R146" s="123"/>
      <c r="S146" s="123"/>
      <c r="T146" s="123"/>
      <c r="U146" s="123"/>
      <c r="V146" s="123"/>
      <c r="W146" s="123"/>
      <c r="X146" s="123"/>
      <c r="Y146" s="123"/>
      <c r="Z146" s="123"/>
      <c r="AA146" s="123"/>
      <c r="AB146" s="123"/>
      <c r="AC146" s="123"/>
      <c r="AD146" s="123"/>
      <c r="AE146" s="123"/>
      <c r="AF146" s="123"/>
      <c r="AG146" s="123"/>
      <c r="AH146" s="123"/>
      <c r="AI146" s="123"/>
      <c r="AJ146" s="123"/>
      <c r="AK146" s="123"/>
      <c r="AL146" s="123"/>
      <c r="AM146" s="123"/>
      <c r="AN146" s="123"/>
      <c r="AO146" s="123"/>
      <c r="AP146" s="123"/>
      <c r="AQ146" s="123"/>
      <c r="AR146" s="123"/>
      <c r="AS146" s="123"/>
      <c r="AT146" s="123"/>
      <c r="AU146" s="123"/>
      <c r="AV146" s="123"/>
      <c r="AW146" s="123"/>
      <c r="AX146" s="123"/>
      <c r="AY146" s="123"/>
      <c r="AZ146" s="123"/>
      <c r="BA146" s="123"/>
      <c r="BB146" s="123"/>
      <c r="BC146" s="123"/>
      <c r="BD146" s="123"/>
      <c r="BE146" s="123"/>
      <c r="BF146" s="123"/>
      <c r="BG146" s="123"/>
      <c r="BH146" s="123"/>
      <c r="BI146" s="123"/>
      <c r="BJ146" s="123"/>
      <c r="BK146" s="123"/>
      <c r="BL146" s="123"/>
      <c r="BM146" s="123"/>
      <c r="BN146" s="123"/>
      <c r="BO146" s="123"/>
      <c r="BP146" s="123"/>
      <c r="BQ146" s="123"/>
      <c r="BR146" s="123"/>
      <c r="BS146" s="123"/>
      <c r="BT146" s="123"/>
      <c r="BU146" s="123"/>
      <c r="BV146" s="123"/>
      <c r="BW146" s="123"/>
      <c r="BX146" s="123"/>
      <c r="BY146" s="123"/>
      <c r="BZ146" s="123"/>
      <c r="CA146" s="123"/>
      <c r="CB146" s="123"/>
      <c r="CC146" s="123"/>
      <c r="CD146" s="123"/>
      <c r="CE146" s="123"/>
      <c r="CF146" s="123"/>
      <c r="CG146" s="123"/>
      <c r="CH146" s="123"/>
      <c r="CI146" s="123"/>
      <c r="CJ146" s="364"/>
      <c r="CK146" s="364"/>
      <c r="CL146" s="128"/>
      <c r="CM146" s="128"/>
      <c r="CN146" s="123"/>
      <c r="CO146" s="123"/>
      <c r="CP146" s="123"/>
      <c r="CQ146" s="123"/>
      <c r="CR146" s="123"/>
    </row>
    <row r="147" ht="15.6" spans="1:96">
      <c r="A147" s="123"/>
      <c r="B147" s="124"/>
      <c r="C147" s="344"/>
      <c r="D147" s="126"/>
      <c r="E147" s="127"/>
      <c r="F147" s="352"/>
      <c r="G147" s="123"/>
      <c r="H147" s="123"/>
      <c r="I147" s="123"/>
      <c r="J147" s="123"/>
      <c r="K147" s="123"/>
      <c r="L147" s="123"/>
      <c r="M147" s="189"/>
      <c r="N147" s="123"/>
      <c r="O147" s="123"/>
      <c r="P147" s="123"/>
      <c r="Q147" s="123"/>
      <c r="R147" s="123"/>
      <c r="S147" s="123"/>
      <c r="T147" s="123"/>
      <c r="U147" s="123"/>
      <c r="V147" s="123"/>
      <c r="W147" s="123"/>
      <c r="X147" s="123"/>
      <c r="Y147" s="123"/>
      <c r="Z147" s="123"/>
      <c r="AA147" s="123"/>
      <c r="AB147" s="123"/>
      <c r="AC147" s="123"/>
      <c r="AD147" s="123"/>
      <c r="AE147" s="123"/>
      <c r="AF147" s="123"/>
      <c r="AG147" s="123"/>
      <c r="AH147" s="123"/>
      <c r="AI147" s="123"/>
      <c r="AJ147" s="123"/>
      <c r="AK147" s="123"/>
      <c r="AL147" s="123"/>
      <c r="AM147" s="123"/>
      <c r="AN147" s="123"/>
      <c r="AO147" s="123"/>
      <c r="AP147" s="123"/>
      <c r="AQ147" s="123"/>
      <c r="AR147" s="123"/>
      <c r="AS147" s="123"/>
      <c r="AT147" s="123"/>
      <c r="AU147" s="123"/>
      <c r="AV147" s="123"/>
      <c r="AW147" s="123"/>
      <c r="AX147" s="123"/>
      <c r="AY147" s="123"/>
      <c r="AZ147" s="123"/>
      <c r="BA147" s="123"/>
      <c r="BB147" s="123"/>
      <c r="BC147" s="123"/>
      <c r="BD147" s="123"/>
      <c r="BE147" s="123"/>
      <c r="BF147" s="123"/>
      <c r="BG147" s="123"/>
      <c r="BH147" s="123"/>
      <c r="BI147" s="123"/>
      <c r="BJ147" s="123"/>
      <c r="BK147" s="123"/>
      <c r="BL147" s="123"/>
      <c r="BM147" s="123"/>
      <c r="BN147" s="123"/>
      <c r="BO147" s="123"/>
      <c r="BP147" s="123"/>
      <c r="BQ147" s="123"/>
      <c r="BR147" s="123"/>
      <c r="BS147" s="123"/>
      <c r="BT147" s="123"/>
      <c r="BU147" s="123"/>
      <c r="BV147" s="123"/>
      <c r="BW147" s="123"/>
      <c r="BX147" s="123"/>
      <c r="BY147" s="123"/>
      <c r="BZ147" s="123"/>
      <c r="CA147" s="123"/>
      <c r="CB147" s="123"/>
      <c r="CC147" s="123"/>
      <c r="CD147" s="123"/>
      <c r="CE147" s="123"/>
      <c r="CF147" s="123"/>
      <c r="CG147" s="123"/>
      <c r="CH147" s="123"/>
      <c r="CI147" s="123"/>
      <c r="CJ147" s="364"/>
      <c r="CK147" s="364"/>
      <c r="CL147" s="128"/>
      <c r="CM147" s="128"/>
      <c r="CN147" s="123"/>
      <c r="CO147" s="123"/>
      <c r="CP147" s="123"/>
      <c r="CQ147" s="123"/>
      <c r="CR147" s="123"/>
    </row>
  </sheetData>
  <mergeCells count="116">
    <mergeCell ref="N2:CG2"/>
    <mergeCell ref="N3:AE3"/>
    <mergeCell ref="AF3:AW3"/>
    <mergeCell ref="AX3:BO3"/>
    <mergeCell ref="BP3:CG3"/>
    <mergeCell ref="N4:AE4"/>
    <mergeCell ref="AF4:AW4"/>
    <mergeCell ref="AX4:BO4"/>
    <mergeCell ref="BP4:CG4"/>
    <mergeCell ref="N5:AE5"/>
    <mergeCell ref="AF5:AW5"/>
    <mergeCell ref="AX5:BO5"/>
    <mergeCell ref="BP5:CG5"/>
    <mergeCell ref="N6:AE6"/>
    <mergeCell ref="AF6:AW6"/>
    <mergeCell ref="AX6:BO6"/>
    <mergeCell ref="BP6:CG6"/>
    <mergeCell ref="N7:P7"/>
    <mergeCell ref="AF7:AH7"/>
    <mergeCell ref="AX7:AZ7"/>
    <mergeCell ref="BP7:BR7"/>
    <mergeCell ref="N10:P10"/>
    <mergeCell ref="AF10:AH10"/>
    <mergeCell ref="AX10:AZ10"/>
    <mergeCell ref="BP10:BR10"/>
    <mergeCell ref="N19:AE19"/>
    <mergeCell ref="AF19:AW19"/>
    <mergeCell ref="AX19:BO19"/>
    <mergeCell ref="BP19:CG19"/>
    <mergeCell ref="N20:Y20"/>
    <mergeCell ref="Z20:AE20"/>
    <mergeCell ref="AF20:AQ20"/>
    <mergeCell ref="AR20:AW20"/>
    <mergeCell ref="AX20:BI20"/>
    <mergeCell ref="BJ20:BO20"/>
    <mergeCell ref="BP20:CA20"/>
    <mergeCell ref="CB20:CG20"/>
    <mergeCell ref="B27:B28"/>
    <mergeCell ref="B29:B30"/>
    <mergeCell ref="B31:B32"/>
    <mergeCell ref="B33:B34"/>
    <mergeCell ref="B35:B36"/>
    <mergeCell ref="B37:B38"/>
    <mergeCell ref="B39:B40"/>
    <mergeCell ref="B41:B42"/>
    <mergeCell ref="B43:B44"/>
    <mergeCell ref="B47:B48"/>
    <mergeCell ref="C23:C26"/>
    <mergeCell ref="C27:C28"/>
    <mergeCell ref="C29:C44"/>
    <mergeCell ref="C45:C46"/>
    <mergeCell ref="C47:C48"/>
    <mergeCell ref="C49:C54"/>
    <mergeCell ref="C57:C71"/>
    <mergeCell ref="D27:D28"/>
    <mergeCell ref="D29:D30"/>
    <mergeCell ref="D31:D32"/>
    <mergeCell ref="D33:D34"/>
    <mergeCell ref="D35:D36"/>
    <mergeCell ref="D37:D38"/>
    <mergeCell ref="D39:D40"/>
    <mergeCell ref="D41:D42"/>
    <mergeCell ref="D43:D44"/>
    <mergeCell ref="D45:D46"/>
    <mergeCell ref="D47:D48"/>
    <mergeCell ref="D49:D50"/>
    <mergeCell ref="D51:D52"/>
    <mergeCell ref="D53:D54"/>
    <mergeCell ref="D57:D71"/>
    <mergeCell ref="E27:E28"/>
    <mergeCell ref="E29:E30"/>
    <mergeCell ref="E31:E32"/>
    <mergeCell ref="E33:E34"/>
    <mergeCell ref="E35:E36"/>
    <mergeCell ref="E37:E38"/>
    <mergeCell ref="E39:E40"/>
    <mergeCell ref="E41:E42"/>
    <mergeCell ref="E43:E44"/>
    <mergeCell ref="E45:E46"/>
    <mergeCell ref="E47:E48"/>
    <mergeCell ref="E49:E50"/>
    <mergeCell ref="E51:E52"/>
    <mergeCell ref="E53:E54"/>
    <mergeCell ref="E57:E71"/>
    <mergeCell ref="F27:F28"/>
    <mergeCell ref="F29:F30"/>
    <mergeCell ref="F31:F32"/>
    <mergeCell ref="F33:F34"/>
    <mergeCell ref="F35:F36"/>
    <mergeCell ref="F37:F38"/>
    <mergeCell ref="F39:F40"/>
    <mergeCell ref="F41:F42"/>
    <mergeCell ref="F43:F44"/>
    <mergeCell ref="F45:F46"/>
    <mergeCell ref="F47:F48"/>
    <mergeCell ref="F49:F50"/>
    <mergeCell ref="F51:F52"/>
    <mergeCell ref="F53:F54"/>
    <mergeCell ref="F57:F71"/>
    <mergeCell ref="J27:J28"/>
    <mergeCell ref="J29:J30"/>
    <mergeCell ref="J31:J32"/>
    <mergeCell ref="J33:J34"/>
    <mergeCell ref="J35:J36"/>
    <mergeCell ref="J37:J38"/>
    <mergeCell ref="J39:J40"/>
    <mergeCell ref="J41:J42"/>
    <mergeCell ref="J43:J44"/>
    <mergeCell ref="J45:J46"/>
    <mergeCell ref="J47:J48"/>
    <mergeCell ref="J49:J50"/>
    <mergeCell ref="J51:J52"/>
    <mergeCell ref="J53:J54"/>
    <mergeCell ref="J57:J71"/>
    <mergeCell ref="K72:K73"/>
    <mergeCell ref="L72:L73"/>
  </mergeCells>
  <conditionalFormatting sqref="N13">
    <cfRule type="cellIs" dxfId="0" priority="48" operator="greaterThan">
      <formula>16</formula>
    </cfRule>
    <cfRule type="cellIs" dxfId="1" priority="47" operator="lessThanOrEqual">
      <formula>16</formula>
    </cfRule>
  </conditionalFormatting>
  <conditionalFormatting sqref="P13">
    <cfRule type="cellIs" dxfId="1" priority="45" operator="lessThanOrEqual">
      <formula>16</formula>
    </cfRule>
    <cfRule type="cellIs" dxfId="0" priority="46" operator="greaterThan">
      <formula>16</formula>
    </cfRule>
  </conditionalFormatting>
  <conditionalFormatting sqref="R13">
    <cfRule type="cellIs" dxfId="1" priority="43" operator="lessThanOrEqual">
      <formula>16</formula>
    </cfRule>
    <cfRule type="cellIs" dxfId="0" priority="44" operator="greaterThan">
      <formula>16</formula>
    </cfRule>
  </conditionalFormatting>
  <conditionalFormatting sqref="T13:Y13">
    <cfRule type="cellIs" dxfId="1" priority="41" operator="lessThanOrEqual">
      <formula>16</formula>
    </cfRule>
    <cfRule type="cellIs" dxfId="0" priority="42" operator="greaterThan">
      <formula>16</formula>
    </cfRule>
  </conditionalFormatting>
  <conditionalFormatting sqref="AF13">
    <cfRule type="cellIs" dxfId="0" priority="61" operator="greaterThan">
      <formula>16</formula>
    </cfRule>
    <cfRule type="cellIs" dxfId="1" priority="60" operator="lessThanOrEqual">
      <formula>16</formula>
    </cfRule>
  </conditionalFormatting>
  <conditionalFormatting sqref="AH13">
    <cfRule type="cellIs" dxfId="0" priority="59" operator="greaterThan">
      <formula>16</formula>
    </cfRule>
    <cfRule type="cellIs" dxfId="1" priority="58" operator="lessThanOrEqual">
      <formula>16</formula>
    </cfRule>
  </conditionalFormatting>
  <conditionalFormatting sqref="AJ13">
    <cfRule type="cellIs" dxfId="0" priority="57" operator="greaterThan">
      <formula>16</formula>
    </cfRule>
    <cfRule type="cellIs" dxfId="1" priority="56" operator="lessThanOrEqual">
      <formula>16</formula>
    </cfRule>
  </conditionalFormatting>
  <conditionalFormatting sqref="AL13:AQ13">
    <cfRule type="cellIs" dxfId="0" priority="55" operator="greaterThan">
      <formula>16</formula>
    </cfRule>
    <cfRule type="cellIs" dxfId="1" priority="54" operator="lessThanOrEqual">
      <formula>16</formula>
    </cfRule>
  </conditionalFormatting>
  <conditionalFormatting sqref="AX13">
    <cfRule type="cellIs" dxfId="0" priority="31" operator="greaterThan">
      <formula>16</formula>
    </cfRule>
    <cfRule type="cellIs" dxfId="1" priority="30" operator="lessThanOrEqual">
      <formula>16</formula>
    </cfRule>
  </conditionalFormatting>
  <conditionalFormatting sqref="AZ13">
    <cfRule type="cellIs" dxfId="1" priority="28" operator="lessThanOrEqual">
      <formula>16</formula>
    </cfRule>
    <cfRule type="cellIs" dxfId="0" priority="29" operator="greaterThan">
      <formula>16</formula>
    </cfRule>
  </conditionalFormatting>
  <conditionalFormatting sqref="BB13">
    <cfRule type="cellIs" dxfId="0" priority="27" operator="greaterThan">
      <formula>16</formula>
    </cfRule>
    <cfRule type="cellIs" dxfId="1" priority="26" operator="lessThanOrEqual">
      <formula>16</formula>
    </cfRule>
  </conditionalFormatting>
  <conditionalFormatting sqref="BD13:BI13">
    <cfRule type="cellIs" dxfId="0" priority="25" operator="greaterThan">
      <formula>16</formula>
    </cfRule>
    <cfRule type="cellIs" dxfId="1" priority="24" operator="lessThanOrEqual">
      <formula>16</formula>
    </cfRule>
  </conditionalFormatting>
  <conditionalFormatting sqref="BP13">
    <cfRule type="cellIs" dxfId="1" priority="39" operator="lessThanOrEqual">
      <formula>16</formula>
    </cfRule>
    <cfRule type="cellIs" dxfId="0" priority="40" operator="greaterThan">
      <formula>16</formula>
    </cfRule>
  </conditionalFormatting>
  <conditionalFormatting sqref="BR13">
    <cfRule type="cellIs" dxfId="1" priority="37" operator="lessThanOrEqual">
      <formula>16</formula>
    </cfRule>
    <cfRule type="cellIs" dxfId="0" priority="38" operator="greaterThan">
      <formula>16</formula>
    </cfRule>
  </conditionalFormatting>
  <conditionalFormatting sqref="BT13">
    <cfRule type="cellIs" dxfId="1" priority="35" operator="lessThanOrEqual">
      <formula>16</formula>
    </cfRule>
    <cfRule type="cellIs" dxfId="0" priority="36" operator="greaterThan">
      <formula>16</formula>
    </cfRule>
  </conditionalFormatting>
  <conditionalFormatting sqref="BV13:CA13">
    <cfRule type="cellIs" dxfId="1" priority="33" operator="lessThanOrEqual">
      <formula>16</formula>
    </cfRule>
    <cfRule type="cellIs" dxfId="0" priority="34" operator="greaterThan">
      <formula>16</formula>
    </cfRule>
  </conditionalFormatting>
  <conditionalFormatting sqref="AF15:AG15">
    <cfRule type="cellIs" dxfId="0" priority="53" operator="greaterThan">
      <formula>AF14</formula>
    </cfRule>
  </conditionalFormatting>
  <conditionalFormatting sqref="AX15:AY15">
    <cfRule type="cellIs" dxfId="0" priority="23" operator="greaterThan">
      <formula>AX14</formula>
    </cfRule>
  </conditionalFormatting>
  <conditionalFormatting sqref="BP15:BQ15">
    <cfRule type="cellIs" dxfId="0" priority="32" operator="greaterThan">
      <formula>BP14</formula>
    </cfRule>
  </conditionalFormatting>
  <conditionalFormatting sqref="CN75:CQ75">
    <cfRule type="notContainsText" dxfId="2" priority="3" operator="notContains" text="1">
      <formula>ISERROR(SEARCH("1",CN75))</formula>
    </cfRule>
  </conditionalFormatting>
  <conditionalFormatting sqref="N8:P8 AF8:AH8 AX8:AZ8 BP8:BR8">
    <cfRule type="cellIs" dxfId="1" priority="49" operator="lessThanOrEqual">
      <formula>$AF$7</formula>
    </cfRule>
    <cfRule type="cellIs" dxfId="0" priority="50" operator="greaterThan">
      <formula>$AF$7</formula>
    </cfRule>
  </conditionalFormatting>
  <conditionalFormatting sqref="N11:P11 AF11:AH11 AX11:AZ11 BP11:BR11">
    <cfRule type="cellIs" dxfId="1" priority="51" operator="lessThanOrEqual">
      <formula>$AF$10</formula>
    </cfRule>
    <cfRule type="cellIs" dxfId="0" priority="52" operator="greaterThan">
      <formula>$AF$10</formula>
    </cfRule>
  </conditionalFormatting>
  <conditionalFormatting sqref="N16:CG18">
    <cfRule type="cellIs" dxfId="0" priority="20" operator="greaterThan">
      <formula>1</formula>
    </cfRule>
    <cfRule type="cellIs" dxfId="1" priority="19" operator="equal">
      <formula>1</formula>
    </cfRule>
  </conditionalFormatting>
  <conditionalFormatting sqref="CN17:CQ17 CJ17:CM18">
    <cfRule type="cellIs" dxfId="0" priority="21" operator="greaterThan">
      <formula>1</formula>
    </cfRule>
    <cfRule type="cellIs" dxfId="1" priority="22" operator="equal">
      <formula>1</formula>
    </cfRule>
  </conditionalFormatting>
  <conditionalFormatting sqref="CN23:CQ73">
    <cfRule type="notContainsText" dxfId="2" priority="1" operator="notContains" text="1">
      <formula>ISERROR(SEARCH("1",CN23))</formula>
    </cfRule>
  </conditionalFormatting>
  <conditionalFormatting sqref="N27:CG71">
    <cfRule type="cellIs" dxfId="3" priority="2" operator="notEqual">
      <formula>1</formula>
    </cfRule>
  </conditionalFormatting>
  <conditionalFormatting sqref="CI27:CI68 CI75">
    <cfRule type="cellIs" dxfId="4" priority="4" stopIfTrue="1" operator="between">
      <formula>0</formula>
      <formula>1</formula>
    </cfRule>
    <cfRule type="cellIs" dxfId="5" priority="5" stopIfTrue="1" operator="between">
      <formula>2</formula>
      <formula>3</formula>
    </cfRule>
    <cfRule type="cellIs" dxfId="6" priority="18" stopIfTrue="1" operator="equal">
      <formula>17</formula>
    </cfRule>
    <cfRule type="cellIs" dxfId="7" priority="17" stopIfTrue="1" operator="equal">
      <formula>16</formula>
    </cfRule>
    <cfRule type="cellIs" dxfId="8" priority="16" stopIfTrue="1" operator="equal">
      <formula>15</formula>
    </cfRule>
    <cfRule type="cellIs" dxfId="4" priority="15" stopIfTrue="1" operator="equal">
      <formula>14</formula>
    </cfRule>
    <cfRule type="cellIs" dxfId="9" priority="14" stopIfTrue="1" operator="equal">
      <formula>13</formula>
    </cfRule>
    <cfRule type="cellIs" dxfId="5" priority="13" stopIfTrue="1" operator="equal">
      <formula>12</formula>
    </cfRule>
    <cfRule type="cellIs" dxfId="9" priority="12" stopIfTrue="1" operator="equal">
      <formula>11</formula>
    </cfRule>
    <cfRule type="cellIs" dxfId="5" priority="11" stopIfTrue="1" operator="equal">
      <formula>10</formula>
    </cfRule>
    <cfRule type="cellIs" dxfId="4" priority="10" stopIfTrue="1" operator="equal">
      <formula>9</formula>
    </cfRule>
    <cfRule type="cellIs" dxfId="7" priority="9" stopIfTrue="1" operator="equal">
      <formula>8</formula>
    </cfRule>
    <cfRule type="cellIs" dxfId="8" priority="8" stopIfTrue="1" operator="equal">
      <formula>7</formula>
    </cfRule>
    <cfRule type="cellIs" dxfId="6" priority="7" stopIfTrue="1" operator="equal">
      <formula>6</formula>
    </cfRule>
    <cfRule type="cellIs" dxfId="9" priority="6" stopIfTrue="1" operator="between">
      <formula>4</formula>
      <formula>5</formula>
    </cfRule>
  </conditionalFormatting>
  <dataValidations count="5">
    <dataValidation allowBlank="1" showInputMessage="1" showErrorMessage="1" sqref="N13 P13 R13 T13:Y13 AF13 AH13 AJ13 AL13:AQ13 AX13 AZ13 BB13 BD13:BI13 BP13 BR13 BT13 BV13:CA13 G17 G20 H1:H18 L7:M18 N15:CG16"/>
    <dataValidation type="list" allowBlank="1" showInputMessage="1" showErrorMessage="1" sqref="G14">
      <formula1>"US @ 200V,US @ 208V,US @ 230V,EU @ 230V"</formula1>
    </dataValidation>
    <dataValidation type="list" allowBlank="1" showInputMessage="1" showErrorMessage="1" sqref="G18">
      <formula1>"200,208,230"</formula1>
    </dataValidation>
    <dataValidation type="list" allowBlank="1" showInputMessage="1" showErrorMessage="1" sqref="G19">
      <formula1>"-10%,0,+10%"</formula1>
    </dataValidation>
    <dataValidation type="list" allowBlank="1" showInputMessage="1" showErrorMessage="1" sqref="CN75:CQ75 CH72:CI75 CN23:CQ73 N74:CG75 CH23:CI26 N27:CG57">
      <formula1>"1"</formula1>
    </dataValidation>
  </dataValidations>
  <pageMargins left="0.156944444444444" right="0.118055555555556" top="0.75" bottom="0.75" header="0.298611111111111" footer="0.298611111111111"/>
  <pageSetup paperSize="9" scale="26" orientation="landscape"/>
  <headerFooter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BK141"/>
  <sheetViews>
    <sheetView zoomScale="40" zoomScaleNormal="40" topLeftCell="A17" workbookViewId="0">
      <selection activeCell="I40" sqref="I40"/>
    </sheetView>
  </sheetViews>
  <sheetFormatPr defaultColWidth="8.83333333333333" defaultRowHeight="15.75" customHeight="1"/>
  <cols>
    <col min="2" max="2" width="3.66666666666667" style="116" customWidth="1"/>
    <col min="3" max="3" width="30.2272727272727" style="117" customWidth="1"/>
    <col min="4" max="4" width="20" style="118" customWidth="1"/>
    <col min="5" max="5" width="12.5" style="115" customWidth="1"/>
    <col min="6" max="6" width="10.9090909090909" style="119" customWidth="1"/>
    <col min="7" max="7" width="9.09090909090909" customWidth="1"/>
    <col min="8" max="9" width="12.5" style="120" customWidth="1"/>
    <col min="10" max="10" width="5" style="120" customWidth="1"/>
    <col min="11" max="12" width="12.5" style="120" customWidth="1"/>
    <col min="13" max="13" width="9.09090909090909" customWidth="1"/>
    <col min="14" max="15" width="54" customWidth="1"/>
    <col min="16" max="16" width="12.5" style="121" customWidth="1"/>
    <col min="17" max="52" width="3.16666666666667" customWidth="1"/>
    <col min="53" max="53" width="22.2727272727273" customWidth="1"/>
    <col min="54" max="54" width="5.83333333333333" customWidth="1"/>
    <col min="55" max="56" width="8.33333333333333" style="122" customWidth="1"/>
    <col min="57" max="58" width="8.33333333333333" style="120" customWidth="1"/>
    <col min="59" max="63" width="13.3333333333333" customWidth="1"/>
  </cols>
  <sheetData>
    <row r="1" ht="28.2" spans="1:11">
      <c r="A1" s="123"/>
      <c r="B1" s="124"/>
      <c r="C1" s="125"/>
      <c r="D1" s="126"/>
      <c r="E1" s="127"/>
      <c r="H1" s="128"/>
      <c r="K1" s="128"/>
    </row>
    <row r="2" ht="16.5" customHeight="1" spans="1:63">
      <c r="A2" s="123"/>
      <c r="B2" s="124"/>
      <c r="C2" s="125"/>
      <c r="D2" s="126"/>
      <c r="E2" s="127"/>
      <c r="H2" s="128"/>
      <c r="K2" s="128"/>
      <c r="O2" s="185" t="s">
        <v>105</v>
      </c>
      <c r="Q2" s="234">
        <f>SUM(Q5:AZ5)</f>
        <v>22.1</v>
      </c>
      <c r="R2" s="235"/>
      <c r="S2" s="235"/>
      <c r="T2" s="235"/>
      <c r="U2" s="235"/>
      <c r="V2" s="235"/>
      <c r="W2" s="235"/>
      <c r="X2" s="235"/>
      <c r="Y2" s="235"/>
      <c r="Z2" s="235"/>
      <c r="AA2" s="235"/>
      <c r="AB2" s="235"/>
      <c r="AC2" s="235"/>
      <c r="AD2" s="235"/>
      <c r="AE2" s="235"/>
      <c r="AF2" s="235"/>
      <c r="AG2" s="235"/>
      <c r="AH2" s="235"/>
      <c r="AI2" s="235"/>
      <c r="AJ2" s="235"/>
      <c r="AK2" s="235"/>
      <c r="AL2" s="235"/>
      <c r="AM2" s="235"/>
      <c r="AN2" s="235"/>
      <c r="AO2" s="235"/>
      <c r="AP2" s="235"/>
      <c r="AQ2" s="235"/>
      <c r="AR2" s="235"/>
      <c r="AS2" s="235"/>
      <c r="AT2" s="235"/>
      <c r="AU2" s="235"/>
      <c r="AV2" s="235"/>
      <c r="AW2" s="235"/>
      <c r="AX2" s="235"/>
      <c r="AY2" s="235"/>
      <c r="AZ2" s="235"/>
      <c r="BA2" s="120"/>
      <c r="BB2" s="120"/>
      <c r="BG2" s="120"/>
      <c r="BH2" s="120"/>
      <c r="BI2" s="120"/>
      <c r="BJ2" s="120"/>
      <c r="BK2" s="120"/>
    </row>
    <row r="3" ht="16.5" customHeight="1" spans="1:63">
      <c r="A3" s="123"/>
      <c r="B3" s="124"/>
      <c r="C3" s="125"/>
      <c r="D3" s="126"/>
      <c r="E3" s="127"/>
      <c r="H3" s="129"/>
      <c r="K3" s="129"/>
      <c r="O3" s="185" t="s">
        <v>106</v>
      </c>
      <c r="Q3" s="236">
        <v>0</v>
      </c>
      <c r="R3" s="237"/>
      <c r="S3" s="237"/>
      <c r="T3" s="237"/>
      <c r="U3" s="237"/>
      <c r="V3" s="237"/>
      <c r="W3" s="237"/>
      <c r="X3" s="237"/>
      <c r="Y3" s="237"/>
      <c r="Z3" s="237"/>
      <c r="AA3" s="237"/>
      <c r="AB3" s="237"/>
      <c r="AC3" s="237"/>
      <c r="AD3" s="237"/>
      <c r="AE3" s="237"/>
      <c r="AF3" s="237"/>
      <c r="AG3" s="237"/>
      <c r="AH3" s="289"/>
      <c r="AI3" s="236">
        <v>0</v>
      </c>
      <c r="AJ3" s="237"/>
      <c r="AK3" s="237"/>
      <c r="AL3" s="237"/>
      <c r="AM3" s="237"/>
      <c r="AN3" s="237"/>
      <c r="AO3" s="237"/>
      <c r="AP3" s="237"/>
      <c r="AQ3" s="237"/>
      <c r="AR3" s="237"/>
      <c r="AS3" s="237"/>
      <c r="AT3" s="237"/>
      <c r="AU3" s="237"/>
      <c r="AV3" s="237"/>
      <c r="AW3" s="237"/>
      <c r="AX3" s="237"/>
      <c r="AY3" s="237"/>
      <c r="AZ3" s="289"/>
      <c r="BA3" s="120"/>
      <c r="BB3" s="120"/>
      <c r="BG3" s="120"/>
      <c r="BH3" s="120"/>
      <c r="BI3" s="120"/>
      <c r="BJ3" s="120"/>
      <c r="BK3" s="120"/>
    </row>
    <row r="4" ht="16.5" customHeight="1" spans="1:63">
      <c r="A4" s="123"/>
      <c r="B4" s="124"/>
      <c r="C4" s="125"/>
      <c r="D4" s="126"/>
      <c r="E4" s="127"/>
      <c r="H4" s="129"/>
      <c r="K4" s="129"/>
      <c r="O4" s="186" t="s">
        <v>107</v>
      </c>
      <c r="Q4" s="236">
        <f>ROUNDUP(Q5-$G$62*SUM(Q62:AH66)*$G$20/1000,1)</f>
        <v>11</v>
      </c>
      <c r="R4" s="237"/>
      <c r="S4" s="237"/>
      <c r="T4" s="237"/>
      <c r="U4" s="237"/>
      <c r="V4" s="237"/>
      <c r="W4" s="237"/>
      <c r="X4" s="237"/>
      <c r="Y4" s="237"/>
      <c r="Z4" s="237"/>
      <c r="AA4" s="237"/>
      <c r="AB4" s="237"/>
      <c r="AC4" s="237"/>
      <c r="AD4" s="237"/>
      <c r="AE4" s="237"/>
      <c r="AF4" s="237"/>
      <c r="AG4" s="237"/>
      <c r="AH4" s="289"/>
      <c r="AI4" s="236">
        <f>ROUNDUP(AI5-$G$62*SUM(AI62:AZ66)*$G$20/1000,1)</f>
        <v>11.1</v>
      </c>
      <c r="AJ4" s="237"/>
      <c r="AK4" s="237"/>
      <c r="AL4" s="237"/>
      <c r="AM4" s="237"/>
      <c r="AN4" s="237"/>
      <c r="AO4" s="237"/>
      <c r="AP4" s="237"/>
      <c r="AQ4" s="237"/>
      <c r="AR4" s="237"/>
      <c r="AS4" s="237"/>
      <c r="AT4" s="237"/>
      <c r="AU4" s="237"/>
      <c r="AV4" s="237"/>
      <c r="AW4" s="237"/>
      <c r="AX4" s="237"/>
      <c r="AY4" s="237"/>
      <c r="AZ4" s="289"/>
      <c r="BA4" s="120"/>
      <c r="BB4" s="120"/>
      <c r="BG4" s="120"/>
      <c r="BH4" s="120"/>
      <c r="BI4" s="120"/>
      <c r="BJ4" s="120"/>
      <c r="BK4" s="120"/>
    </row>
    <row r="5" ht="16.5" customHeight="1" spans="1:63">
      <c r="A5" s="123"/>
      <c r="B5" s="124"/>
      <c r="C5" s="125"/>
      <c r="D5" s="126"/>
      <c r="E5" s="127"/>
      <c r="H5" s="128"/>
      <c r="K5" s="128"/>
      <c r="O5" s="186" t="s">
        <v>108</v>
      </c>
      <c r="Q5" s="236">
        <f>ROUNDUP(SUM(Q11:S11)*$G$20/1000,1)</f>
        <v>11</v>
      </c>
      <c r="R5" s="237"/>
      <c r="S5" s="237"/>
      <c r="T5" s="237"/>
      <c r="U5" s="237"/>
      <c r="V5" s="237"/>
      <c r="W5" s="237"/>
      <c r="X5" s="237"/>
      <c r="Y5" s="237"/>
      <c r="Z5" s="237"/>
      <c r="AA5" s="237"/>
      <c r="AB5" s="237"/>
      <c r="AC5" s="237"/>
      <c r="AD5" s="237"/>
      <c r="AE5" s="237"/>
      <c r="AF5" s="237"/>
      <c r="AG5" s="237"/>
      <c r="AH5" s="289"/>
      <c r="AI5" s="236">
        <f>ROUNDUP(SUM(AI11:AK11)*$G$20/1000,1)</f>
        <v>11.1</v>
      </c>
      <c r="AJ5" s="237"/>
      <c r="AK5" s="237"/>
      <c r="AL5" s="237"/>
      <c r="AM5" s="237"/>
      <c r="AN5" s="237"/>
      <c r="AO5" s="237"/>
      <c r="AP5" s="237"/>
      <c r="AQ5" s="237"/>
      <c r="AR5" s="237"/>
      <c r="AS5" s="237"/>
      <c r="AT5" s="237"/>
      <c r="AU5" s="237"/>
      <c r="AV5" s="237"/>
      <c r="AW5" s="237"/>
      <c r="AX5" s="237"/>
      <c r="AY5" s="237"/>
      <c r="AZ5" s="289"/>
      <c r="BA5" s="120"/>
      <c r="BB5" s="120"/>
      <c r="BG5" s="120"/>
      <c r="BH5" s="120"/>
      <c r="BI5" s="120"/>
      <c r="BJ5" s="120"/>
      <c r="BK5" s="120"/>
    </row>
    <row r="6" ht="16.5" customHeight="1" spans="1:63">
      <c r="A6" s="123"/>
      <c r="B6" s="124"/>
      <c r="C6" s="125"/>
      <c r="D6" s="126"/>
      <c r="E6" s="127"/>
      <c r="H6" s="128"/>
      <c r="K6" s="128"/>
      <c r="O6" s="187" t="s">
        <v>109</v>
      </c>
      <c r="Q6" s="236">
        <f>IF(($G$17="US")*($G$18&lt;230),100,IF($G$17="US",60,63))</f>
        <v>60</v>
      </c>
      <c r="R6" s="237"/>
      <c r="S6" s="237"/>
      <c r="T6" s="237"/>
      <c r="U6" s="237"/>
      <c r="V6" s="237"/>
      <c r="W6" s="237"/>
      <c r="X6" s="237"/>
      <c r="Y6" s="237"/>
      <c r="Z6" s="237"/>
      <c r="AA6" s="237"/>
      <c r="AB6" s="237"/>
      <c r="AC6" s="237"/>
      <c r="AD6" s="237"/>
      <c r="AE6" s="237"/>
      <c r="AF6" s="237"/>
      <c r="AG6" s="237"/>
      <c r="AH6" s="289"/>
      <c r="AI6" s="290">
        <f>IF(($G$17="US")*($G$18&lt;230),100,IF($G$17="US",60,63))</f>
        <v>60</v>
      </c>
      <c r="AJ6" s="291"/>
      <c r="AK6" s="291"/>
      <c r="AL6" s="237"/>
      <c r="AM6" s="237"/>
      <c r="AN6" s="237"/>
      <c r="AO6" s="237"/>
      <c r="AP6" s="237"/>
      <c r="AQ6" s="237"/>
      <c r="AR6" s="237"/>
      <c r="AS6" s="237"/>
      <c r="AT6" s="237"/>
      <c r="AU6" s="237"/>
      <c r="AV6" s="237"/>
      <c r="AW6" s="237"/>
      <c r="AX6" s="237"/>
      <c r="AY6" s="237"/>
      <c r="AZ6" s="289"/>
      <c r="BA6" s="120"/>
      <c r="BB6" s="120"/>
      <c r="BG6" s="120"/>
      <c r="BH6" s="120"/>
      <c r="BI6" s="120"/>
      <c r="BJ6" s="120"/>
      <c r="BK6" s="120"/>
    </row>
    <row r="7" ht="16.5" customHeight="1" spans="1:63">
      <c r="A7" s="123"/>
      <c r="B7" s="124"/>
      <c r="C7" s="125"/>
      <c r="D7" s="126"/>
      <c r="E7" s="127"/>
      <c r="H7" s="128"/>
      <c r="K7" s="128"/>
      <c r="O7" s="188" t="s">
        <v>110</v>
      </c>
      <c r="Q7" s="238">
        <f>IF(($G$17="US")*($G$18&lt;230),80*80%,IF($G$17="US",60*80%,48))</f>
        <v>48</v>
      </c>
      <c r="R7" s="239"/>
      <c r="S7" s="240"/>
      <c r="T7" s="241"/>
      <c r="U7" s="241"/>
      <c r="V7" s="241"/>
      <c r="W7" s="241"/>
      <c r="X7" s="241"/>
      <c r="Y7" s="241"/>
      <c r="Z7" s="241"/>
      <c r="AA7" s="241"/>
      <c r="AB7" s="241"/>
      <c r="AC7" s="241"/>
      <c r="AD7" s="241"/>
      <c r="AE7" s="241"/>
      <c r="AF7" s="241"/>
      <c r="AG7" s="241"/>
      <c r="AH7" s="292"/>
      <c r="AI7" s="236">
        <f>IF(($G$17="US")*($G$18&lt;230),80*80%,IF($G$17="US",60*80%,48))</f>
        <v>48</v>
      </c>
      <c r="AJ7" s="237"/>
      <c r="AK7" s="237"/>
      <c r="AL7" s="241"/>
      <c r="AM7" s="241"/>
      <c r="AN7" s="241"/>
      <c r="AO7" s="241"/>
      <c r="AP7" s="241"/>
      <c r="AQ7" s="241"/>
      <c r="AR7" s="241"/>
      <c r="AS7" s="241"/>
      <c r="AT7" s="241"/>
      <c r="AU7" s="241"/>
      <c r="AV7" s="241"/>
      <c r="AW7" s="241"/>
      <c r="AX7" s="241"/>
      <c r="AY7" s="241"/>
      <c r="AZ7" s="292"/>
      <c r="BA7" s="120"/>
      <c r="BB7" s="120"/>
      <c r="BG7" s="120"/>
      <c r="BH7" s="120"/>
      <c r="BI7" s="120"/>
      <c r="BJ7" s="120"/>
      <c r="BK7" s="120"/>
    </row>
    <row r="8" ht="16.5" customHeight="1" spans="1:63">
      <c r="A8" s="123"/>
      <c r="B8" s="124"/>
      <c r="C8" s="125"/>
      <c r="D8" s="126"/>
      <c r="H8" s="128"/>
      <c r="K8" s="128"/>
      <c r="O8" s="188" t="s">
        <v>111</v>
      </c>
      <c r="Q8" s="242">
        <f>Q11*IF($G$18&lt;230,SQRT(3),1)</f>
        <v>22.4674523007856</v>
      </c>
      <c r="R8" s="18">
        <f>R11*IF($G$18&lt;230,SQRT(3),1)</f>
        <v>16.7842312008979</v>
      </c>
      <c r="S8" s="18">
        <f>S11*IF($G$18&lt;230,SQRT(3),1)</f>
        <v>16.2791806958474</v>
      </c>
      <c r="T8" s="241"/>
      <c r="U8" s="241"/>
      <c r="V8" s="241"/>
      <c r="W8" s="241"/>
      <c r="X8" s="241"/>
      <c r="Y8" s="241"/>
      <c r="Z8" s="241"/>
      <c r="AA8" s="241"/>
      <c r="AB8" s="241"/>
      <c r="AC8" s="241"/>
      <c r="AD8" s="241"/>
      <c r="AE8" s="241"/>
      <c r="AF8" s="241"/>
      <c r="AG8" s="241"/>
      <c r="AH8" s="292"/>
      <c r="AI8" s="293">
        <f>AI11*IF($G$18&lt;230,SQRT(3),1)</f>
        <v>22.4674523007856</v>
      </c>
      <c r="AJ8" s="294">
        <f>AJ11*IF($G$18&lt;230,SQRT(3),1)</f>
        <v>16.40544332211</v>
      </c>
      <c r="AK8" s="294">
        <f>AK11*IF($G$18&lt;230,SQRT(3),1)</f>
        <v>16.7842312008979</v>
      </c>
      <c r="AL8" s="241"/>
      <c r="AM8" s="241"/>
      <c r="AN8" s="241"/>
      <c r="AO8" s="241"/>
      <c r="AP8" s="241"/>
      <c r="AQ8" s="241"/>
      <c r="AR8" s="241"/>
      <c r="AS8" s="241"/>
      <c r="AT8" s="241"/>
      <c r="AU8" s="241"/>
      <c r="AV8" s="241"/>
      <c r="AW8" s="241"/>
      <c r="AX8" s="241"/>
      <c r="AY8" s="241"/>
      <c r="AZ8" s="292"/>
      <c r="BA8" s="120"/>
      <c r="BB8" s="120"/>
      <c r="BG8" s="120"/>
      <c r="BH8" s="120"/>
      <c r="BI8" s="120"/>
      <c r="BJ8" s="120"/>
      <c r="BK8" s="120"/>
    </row>
    <row r="9" ht="16.5" customHeight="1" spans="1:63">
      <c r="A9" s="123"/>
      <c r="B9" s="124"/>
      <c r="C9" s="125"/>
      <c r="D9" s="130"/>
      <c r="H9" s="128"/>
      <c r="K9" s="128"/>
      <c r="O9" s="188" t="s">
        <v>112</v>
      </c>
      <c r="Q9" s="243">
        <f>(Q8-AVERAGE(Q8:S8))/AVERAGE(Q8:S8)*100</f>
        <v>21.3781882857027</v>
      </c>
      <c r="R9" s="244">
        <f>(R8-AVERAGE(Q8:S8))/AVERAGE(Q8:S8)*100</f>
        <v>-9.3248514491289</v>
      </c>
      <c r="S9" s="244">
        <f>(S8-AVERAGE(Q8:S8))/AVERAGE(Q8:S8)*100</f>
        <v>-12.0533368365738</v>
      </c>
      <c r="T9" s="241"/>
      <c r="U9" s="241"/>
      <c r="V9" s="241"/>
      <c r="W9" s="241"/>
      <c r="X9" s="241"/>
      <c r="Y9" s="241"/>
      <c r="Z9" s="241"/>
      <c r="AA9" s="241"/>
      <c r="AB9" s="241"/>
      <c r="AC9" s="241"/>
      <c r="AD9" s="241"/>
      <c r="AE9" s="241"/>
      <c r="AF9" s="241"/>
      <c r="AG9" s="241"/>
      <c r="AH9" s="292"/>
      <c r="AI9" s="243">
        <f>(AI8-AVERAGE(AI8:AK8))/AVERAGE(AI8:AK8)*100</f>
        <v>21.1028321956827</v>
      </c>
      <c r="AJ9" s="244">
        <f>(AJ8-AVERAGE(AI8:AK8))/AVERAGE(AI8:AK8)*100</f>
        <v>-11.5722769482058</v>
      </c>
      <c r="AK9" s="244">
        <f>(AK8-AVERAGE(AI8:AK8))/AVERAGE(AI8:AK8)*100</f>
        <v>-9.53055524747682</v>
      </c>
      <c r="AL9" s="241"/>
      <c r="AM9" s="241"/>
      <c r="AN9" s="241"/>
      <c r="AO9" s="241"/>
      <c r="AP9" s="241"/>
      <c r="AQ9" s="241"/>
      <c r="AR9" s="241"/>
      <c r="AS9" s="241"/>
      <c r="AT9" s="241"/>
      <c r="AU9" s="241"/>
      <c r="AV9" s="241"/>
      <c r="AW9" s="241"/>
      <c r="AX9" s="241"/>
      <c r="AY9" s="241"/>
      <c r="AZ9" s="292"/>
      <c r="BA9" s="120"/>
      <c r="BB9" s="120"/>
      <c r="BG9" s="120"/>
      <c r="BH9" s="120"/>
      <c r="BI9" s="120"/>
      <c r="BJ9" s="120"/>
      <c r="BK9" s="120"/>
    </row>
    <row r="10" ht="16.5" customHeight="1" spans="1:63">
      <c r="A10" s="123"/>
      <c r="B10" s="124"/>
      <c r="C10" s="125"/>
      <c r="D10" s="130"/>
      <c r="H10" s="128"/>
      <c r="K10" s="128"/>
      <c r="O10" s="188" t="s">
        <v>113</v>
      </c>
      <c r="Q10" s="245">
        <f>IF($G$18=230,Q7,Q7/SQRT(3))</f>
        <v>48</v>
      </c>
      <c r="R10" s="246"/>
      <c r="S10" s="247"/>
      <c r="T10" s="241"/>
      <c r="U10" s="241"/>
      <c r="V10" s="241"/>
      <c r="W10" s="241"/>
      <c r="X10" s="241"/>
      <c r="Y10" s="241"/>
      <c r="Z10" s="241"/>
      <c r="AA10" s="241"/>
      <c r="AB10" s="241"/>
      <c r="AC10" s="241"/>
      <c r="AD10" s="241"/>
      <c r="AE10" s="241"/>
      <c r="AF10" s="241"/>
      <c r="AG10" s="241"/>
      <c r="AH10" s="292"/>
      <c r="AI10" s="295">
        <f>IF($G$18=230,AI7,AI7/SQRT(3))</f>
        <v>48</v>
      </c>
      <c r="AJ10" s="296"/>
      <c r="AK10" s="296"/>
      <c r="AL10" s="241"/>
      <c r="AM10" s="241"/>
      <c r="AN10" s="241"/>
      <c r="AO10" s="241"/>
      <c r="AP10" s="241"/>
      <c r="AQ10" s="241"/>
      <c r="AR10" s="241"/>
      <c r="AS10" s="241"/>
      <c r="AT10" s="241"/>
      <c r="AU10" s="241"/>
      <c r="AV10" s="241"/>
      <c r="AW10" s="241"/>
      <c r="AX10" s="241"/>
      <c r="AY10" s="241"/>
      <c r="AZ10" s="292"/>
      <c r="BA10" s="120"/>
      <c r="BB10" s="120"/>
      <c r="BG10" s="120"/>
      <c r="BH10" s="120"/>
      <c r="BI10" s="120"/>
      <c r="BJ10" s="120"/>
      <c r="BK10" s="120"/>
    </row>
    <row r="11" ht="16.5" customHeight="1" spans="1:63">
      <c r="A11" s="123"/>
      <c r="B11" s="124"/>
      <c r="C11" s="125"/>
      <c r="D11" s="130"/>
      <c r="H11" s="131"/>
      <c r="K11" s="131"/>
      <c r="O11" s="188" t="s">
        <v>114</v>
      </c>
      <c r="Q11" s="248">
        <f>Q13+W13+Z13</f>
        <v>22.4674523007856</v>
      </c>
      <c r="R11" s="24">
        <f>S13+X13+AA13</f>
        <v>16.7842312008979</v>
      </c>
      <c r="S11" s="24">
        <f>U13+Y13+AB13</f>
        <v>16.2791806958474</v>
      </c>
      <c r="T11" s="241"/>
      <c r="U11" s="241"/>
      <c r="V11" s="241"/>
      <c r="W11" s="241"/>
      <c r="X11" s="241"/>
      <c r="Y11" s="241"/>
      <c r="Z11" s="241"/>
      <c r="AA11" s="241"/>
      <c r="AB11" s="241"/>
      <c r="AC11" s="241"/>
      <c r="AD11" s="241"/>
      <c r="AE11" s="241"/>
      <c r="AF11" s="241"/>
      <c r="AG11" s="241"/>
      <c r="AH11" s="292"/>
      <c r="AI11" s="293">
        <f>AI13+AO13+AR13</f>
        <v>22.4674523007856</v>
      </c>
      <c r="AJ11" s="294">
        <f>AK13+AP13+AS13</f>
        <v>16.40544332211</v>
      </c>
      <c r="AK11" s="294">
        <f>AM13+AQ13+AT13</f>
        <v>16.7842312008979</v>
      </c>
      <c r="AL11" s="241"/>
      <c r="AM11" s="241"/>
      <c r="AN11" s="241"/>
      <c r="AO11" s="241"/>
      <c r="AP11" s="241"/>
      <c r="AQ11" s="241"/>
      <c r="AR11" s="241"/>
      <c r="AS11" s="241"/>
      <c r="AT11" s="241"/>
      <c r="AU11" s="241"/>
      <c r="AV11" s="241"/>
      <c r="AW11" s="241"/>
      <c r="AX11" s="241"/>
      <c r="AY11" s="241"/>
      <c r="AZ11" s="292"/>
      <c r="BA11" s="120"/>
      <c r="BB11" s="120"/>
      <c r="BG11" s="120"/>
      <c r="BH11" s="120"/>
      <c r="BI11" s="120"/>
      <c r="BJ11" s="120"/>
      <c r="BK11" s="120"/>
    </row>
    <row r="12" ht="16.5" customHeight="1" spans="1:63">
      <c r="A12" s="123"/>
      <c r="B12" s="124"/>
      <c r="C12" s="125"/>
      <c r="D12" s="130"/>
      <c r="H12" s="128"/>
      <c r="K12" s="128"/>
      <c r="O12" s="188" t="s">
        <v>115</v>
      </c>
      <c r="Q12" s="249">
        <v>16</v>
      </c>
      <c r="R12" s="241"/>
      <c r="S12" s="250">
        <v>16</v>
      </c>
      <c r="T12" s="241"/>
      <c r="U12" s="250">
        <v>16</v>
      </c>
      <c r="V12" s="241"/>
      <c r="W12" s="250">
        <v>16</v>
      </c>
      <c r="X12" s="250">
        <v>16</v>
      </c>
      <c r="Y12" s="250">
        <v>16</v>
      </c>
      <c r="Z12" s="250">
        <v>16</v>
      </c>
      <c r="AA12" s="250">
        <v>16</v>
      </c>
      <c r="AB12" s="250">
        <v>16</v>
      </c>
      <c r="AC12" s="241"/>
      <c r="AD12" s="241"/>
      <c r="AE12" s="241"/>
      <c r="AF12" s="241"/>
      <c r="AG12" s="241"/>
      <c r="AH12" s="292"/>
      <c r="AI12" s="249">
        <v>16</v>
      </c>
      <c r="AJ12" s="241"/>
      <c r="AK12" s="250">
        <v>16</v>
      </c>
      <c r="AL12" s="241"/>
      <c r="AM12" s="250">
        <v>16</v>
      </c>
      <c r="AN12" s="241"/>
      <c r="AO12" s="250">
        <v>16</v>
      </c>
      <c r="AP12" s="250">
        <v>16</v>
      </c>
      <c r="AQ12" s="250">
        <v>16</v>
      </c>
      <c r="AR12" s="250">
        <v>16</v>
      </c>
      <c r="AS12" s="250">
        <v>16</v>
      </c>
      <c r="AT12" s="250">
        <v>16</v>
      </c>
      <c r="AU12" s="241"/>
      <c r="AV12" s="241"/>
      <c r="AW12" s="241"/>
      <c r="AX12" s="241"/>
      <c r="AY12" s="241"/>
      <c r="AZ12" s="292"/>
      <c r="BA12" s="120"/>
      <c r="BB12" s="120"/>
      <c r="BG12" s="120"/>
      <c r="BH12" s="120"/>
      <c r="BI12" s="120"/>
      <c r="BJ12" s="120"/>
      <c r="BK12" s="120"/>
    </row>
    <row r="13" ht="16.5" customHeight="1" spans="1:63">
      <c r="A13" s="123"/>
      <c r="B13" s="124"/>
      <c r="C13" s="125"/>
      <c r="D13" s="130"/>
      <c r="H13" s="128"/>
      <c r="K13" s="128"/>
      <c r="O13" s="188" t="s">
        <v>116</v>
      </c>
      <c r="Q13" s="251">
        <f>Q15+R15</f>
        <v>10.0909090909091</v>
      </c>
      <c r="R13" s="241"/>
      <c r="S13" s="252">
        <f>S15+T15</f>
        <v>10.0909090909091</v>
      </c>
      <c r="T13" s="241"/>
      <c r="U13" s="252">
        <f>U15+V15</f>
        <v>10.0909090909091</v>
      </c>
      <c r="V13" s="241"/>
      <c r="W13" s="253">
        <f>W15+AH15</f>
        <v>6.18827160493827</v>
      </c>
      <c r="X13" s="253">
        <f>X15+AF15</f>
        <v>6.18827160493827</v>
      </c>
      <c r="Y13" s="253">
        <f>Y15+AG15</f>
        <v>6.18827160493827</v>
      </c>
      <c r="Z13" s="253">
        <f>Z15+AE15</f>
        <v>6.18827160493827</v>
      </c>
      <c r="AA13" s="253">
        <f>AA15+AC15</f>
        <v>0.505050505050505</v>
      </c>
      <c r="AB13" s="253">
        <f>AB15+AD15</f>
        <v>0</v>
      </c>
      <c r="AC13" s="241"/>
      <c r="AD13" s="241"/>
      <c r="AE13" s="241"/>
      <c r="AF13" s="241"/>
      <c r="AG13" s="241"/>
      <c r="AH13" s="292"/>
      <c r="AI13" s="251">
        <f>AI15+AJ15</f>
        <v>10.0909090909091</v>
      </c>
      <c r="AJ13" s="241"/>
      <c r="AK13" s="252">
        <f>AK15+AL15</f>
        <v>10.0909090909091</v>
      </c>
      <c r="AL13" s="241"/>
      <c r="AM13" s="252">
        <f>AM15+AN15</f>
        <v>10.0909090909091</v>
      </c>
      <c r="AN13" s="241"/>
      <c r="AO13" s="253">
        <f>AO15+AZ15</f>
        <v>6.18827160493827</v>
      </c>
      <c r="AP13" s="253">
        <f>AP15+AX15</f>
        <v>6.18827160493827</v>
      </c>
      <c r="AQ13" s="253">
        <f>AQ15+AY15</f>
        <v>6.18827160493827</v>
      </c>
      <c r="AR13" s="253">
        <f>AR15+AW15</f>
        <v>6.18827160493827</v>
      </c>
      <c r="AS13" s="253">
        <f>AS15+AU15</f>
        <v>0.126262626262626</v>
      </c>
      <c r="AT13" s="253">
        <f>AT15+AV15</f>
        <v>0.505050505050505</v>
      </c>
      <c r="AU13" s="241"/>
      <c r="AV13" s="241"/>
      <c r="AW13" s="241"/>
      <c r="AX13" s="241"/>
      <c r="AY13" s="241"/>
      <c r="AZ13" s="292"/>
      <c r="BA13" s="120"/>
      <c r="BB13" s="120"/>
      <c r="BG13" s="120"/>
      <c r="BH13" s="120"/>
      <c r="BI13" s="120"/>
      <c r="BJ13" s="120"/>
      <c r="BK13" s="120"/>
    </row>
    <row r="14" ht="16.5" customHeight="1" spans="1:63">
      <c r="A14" s="123"/>
      <c r="B14" s="124"/>
      <c r="C14" s="125"/>
      <c r="D14" s="130"/>
      <c r="F14" s="132" t="s">
        <v>117</v>
      </c>
      <c r="G14" s="133" t="s">
        <v>206</v>
      </c>
      <c r="H14" s="128"/>
      <c r="K14" s="128"/>
      <c r="O14" s="188" t="s">
        <v>119</v>
      </c>
      <c r="Q14" s="254">
        <f t="shared" ref="Q14:AZ14" si="0">IF(Q18,16,10)</f>
        <v>16</v>
      </c>
      <c r="R14" s="255">
        <f t="shared" si="0"/>
        <v>16</v>
      </c>
      <c r="S14" s="255">
        <f t="shared" si="0"/>
        <v>16</v>
      </c>
      <c r="T14" s="255">
        <f t="shared" si="0"/>
        <v>16</v>
      </c>
      <c r="U14" s="255">
        <f t="shared" si="0"/>
        <v>16</v>
      </c>
      <c r="V14" s="255">
        <f t="shared" si="0"/>
        <v>16</v>
      </c>
      <c r="W14" s="255">
        <f t="shared" si="0"/>
        <v>16</v>
      </c>
      <c r="X14" s="255">
        <f t="shared" si="0"/>
        <v>16</v>
      </c>
      <c r="Y14" s="255">
        <f t="shared" si="0"/>
        <v>16</v>
      </c>
      <c r="Z14" s="255">
        <f t="shared" si="0"/>
        <v>16</v>
      </c>
      <c r="AA14" s="255">
        <f t="shared" si="0"/>
        <v>10</v>
      </c>
      <c r="AB14" s="255">
        <f t="shared" si="0"/>
        <v>10</v>
      </c>
      <c r="AC14" s="255">
        <f t="shared" si="0"/>
        <v>10</v>
      </c>
      <c r="AD14" s="255">
        <f t="shared" si="0"/>
        <v>10</v>
      </c>
      <c r="AE14" s="255">
        <f t="shared" si="0"/>
        <v>10</v>
      </c>
      <c r="AF14" s="255">
        <f t="shared" si="0"/>
        <v>10</v>
      </c>
      <c r="AG14" s="255">
        <f t="shared" si="0"/>
        <v>10</v>
      </c>
      <c r="AH14" s="297">
        <f t="shared" si="0"/>
        <v>10</v>
      </c>
      <c r="AI14" s="254">
        <f t="shared" si="0"/>
        <v>16</v>
      </c>
      <c r="AJ14" s="255">
        <f t="shared" si="0"/>
        <v>16</v>
      </c>
      <c r="AK14" s="255">
        <f t="shared" si="0"/>
        <v>16</v>
      </c>
      <c r="AL14" s="255">
        <f t="shared" si="0"/>
        <v>16</v>
      </c>
      <c r="AM14" s="255">
        <f t="shared" si="0"/>
        <v>16</v>
      </c>
      <c r="AN14" s="255">
        <f t="shared" si="0"/>
        <v>16</v>
      </c>
      <c r="AO14" s="255">
        <f t="shared" si="0"/>
        <v>16</v>
      </c>
      <c r="AP14" s="255">
        <f t="shared" si="0"/>
        <v>16</v>
      </c>
      <c r="AQ14" s="255">
        <f t="shared" si="0"/>
        <v>16</v>
      </c>
      <c r="AR14" s="255">
        <f t="shared" si="0"/>
        <v>16</v>
      </c>
      <c r="AS14" s="255">
        <f t="shared" si="0"/>
        <v>10</v>
      </c>
      <c r="AT14" s="255">
        <f t="shared" si="0"/>
        <v>10</v>
      </c>
      <c r="AU14" s="255">
        <f t="shared" si="0"/>
        <v>10</v>
      </c>
      <c r="AV14" s="255">
        <f t="shared" si="0"/>
        <v>10</v>
      </c>
      <c r="AW14" s="255">
        <f t="shared" si="0"/>
        <v>10</v>
      </c>
      <c r="AX14" s="255">
        <f t="shared" si="0"/>
        <v>10</v>
      </c>
      <c r="AY14" s="255">
        <f t="shared" si="0"/>
        <v>10</v>
      </c>
      <c r="AZ14" s="297">
        <f t="shared" si="0"/>
        <v>10</v>
      </c>
      <c r="BA14" s="120"/>
      <c r="BB14" s="120"/>
      <c r="BG14" s="120"/>
      <c r="BH14" s="120"/>
      <c r="BI14" s="120"/>
      <c r="BJ14" s="120"/>
      <c r="BK14" s="120"/>
    </row>
    <row r="15" ht="16.5" customHeight="1" spans="1:63">
      <c r="A15" s="123"/>
      <c r="B15" s="124"/>
      <c r="C15" s="125"/>
      <c r="D15" s="126"/>
      <c r="H15" s="128"/>
      <c r="K15" s="128"/>
      <c r="O15" s="188" t="s">
        <v>120</v>
      </c>
      <c r="Q15" s="256">
        <f t="shared" ref="Q15:AZ15" si="1">SUMPRODUCT($G22:$G75,Q22:Q75)</f>
        <v>5.04545454545455</v>
      </c>
      <c r="R15" s="253">
        <f t="shared" si="1"/>
        <v>5.04545454545455</v>
      </c>
      <c r="S15" s="253">
        <f t="shared" si="1"/>
        <v>5.04545454545455</v>
      </c>
      <c r="T15" s="253">
        <f t="shared" si="1"/>
        <v>5.04545454545455</v>
      </c>
      <c r="U15" s="253">
        <f t="shared" si="1"/>
        <v>5.04545454545455</v>
      </c>
      <c r="V15" s="253">
        <f t="shared" si="1"/>
        <v>5.04545454545455</v>
      </c>
      <c r="W15" s="253">
        <f t="shared" si="1"/>
        <v>6.18827160493827</v>
      </c>
      <c r="X15" s="253">
        <f t="shared" si="1"/>
        <v>6.18827160493827</v>
      </c>
      <c r="Y15" s="253">
        <f t="shared" si="1"/>
        <v>6.18827160493827</v>
      </c>
      <c r="Z15" s="253">
        <f t="shared" si="1"/>
        <v>6.18827160493827</v>
      </c>
      <c r="AA15" s="253">
        <f t="shared" si="1"/>
        <v>0</v>
      </c>
      <c r="AB15" s="253">
        <f t="shared" si="1"/>
        <v>0</v>
      </c>
      <c r="AC15" s="253">
        <f t="shared" si="1"/>
        <v>0.505050505050505</v>
      </c>
      <c r="AD15" s="253">
        <f t="shared" si="1"/>
        <v>0</v>
      </c>
      <c r="AE15" s="253">
        <f t="shared" si="1"/>
        <v>0</v>
      </c>
      <c r="AF15" s="253">
        <f t="shared" si="1"/>
        <v>0</v>
      </c>
      <c r="AG15" s="253">
        <f t="shared" si="1"/>
        <v>0</v>
      </c>
      <c r="AH15" s="298">
        <f t="shared" si="1"/>
        <v>0</v>
      </c>
      <c r="AI15" s="256">
        <f t="shared" si="1"/>
        <v>5.04545454545455</v>
      </c>
      <c r="AJ15" s="253">
        <f t="shared" si="1"/>
        <v>5.04545454545455</v>
      </c>
      <c r="AK15" s="253">
        <f t="shared" si="1"/>
        <v>5.04545454545455</v>
      </c>
      <c r="AL15" s="253">
        <f t="shared" si="1"/>
        <v>5.04545454545455</v>
      </c>
      <c r="AM15" s="253">
        <f t="shared" si="1"/>
        <v>5.04545454545455</v>
      </c>
      <c r="AN15" s="253">
        <f t="shared" si="1"/>
        <v>5.04545454545455</v>
      </c>
      <c r="AO15" s="253">
        <f t="shared" si="1"/>
        <v>6.18827160493827</v>
      </c>
      <c r="AP15" s="253">
        <f t="shared" si="1"/>
        <v>6.18827160493827</v>
      </c>
      <c r="AQ15" s="253">
        <f t="shared" si="1"/>
        <v>6.18827160493827</v>
      </c>
      <c r="AR15" s="253">
        <f t="shared" si="1"/>
        <v>6.18827160493827</v>
      </c>
      <c r="AS15" s="253">
        <f t="shared" si="1"/>
        <v>0.126262626262626</v>
      </c>
      <c r="AT15" s="253">
        <f t="shared" si="1"/>
        <v>0</v>
      </c>
      <c r="AU15" s="253">
        <f t="shared" si="1"/>
        <v>0</v>
      </c>
      <c r="AV15" s="253">
        <f t="shared" si="1"/>
        <v>0.505050505050505</v>
      </c>
      <c r="AW15" s="253">
        <f t="shared" si="1"/>
        <v>0</v>
      </c>
      <c r="AX15" s="253">
        <f t="shared" si="1"/>
        <v>0</v>
      </c>
      <c r="AY15" s="253">
        <f t="shared" si="1"/>
        <v>0</v>
      </c>
      <c r="AZ15" s="298">
        <f t="shared" si="1"/>
        <v>0</v>
      </c>
      <c r="BA15" s="120"/>
      <c r="BB15" s="120"/>
      <c r="BG15" s="120"/>
      <c r="BH15" s="120"/>
      <c r="BI15" s="120"/>
      <c r="BJ15" s="120"/>
      <c r="BK15" s="120"/>
    </row>
    <row r="16" ht="16.5" customHeight="1" spans="1:63">
      <c r="A16" s="123"/>
      <c r="B16" s="124"/>
      <c r="C16" s="125"/>
      <c r="D16" s="126"/>
      <c r="H16" s="128"/>
      <c r="K16" s="128"/>
      <c r="O16" s="188" t="s">
        <v>121</v>
      </c>
      <c r="Q16" s="256">
        <f t="shared" ref="Q16:AZ16" si="2">Q17+Q18</f>
        <v>1</v>
      </c>
      <c r="R16" s="253">
        <f t="shared" si="2"/>
        <v>1</v>
      </c>
      <c r="S16" s="253">
        <f t="shared" si="2"/>
        <v>1</v>
      </c>
      <c r="T16" s="253">
        <f t="shared" si="2"/>
        <v>1</v>
      </c>
      <c r="U16" s="253">
        <f t="shared" si="2"/>
        <v>1</v>
      </c>
      <c r="V16" s="253">
        <f t="shared" si="2"/>
        <v>1</v>
      </c>
      <c r="W16" s="253">
        <f t="shared" si="2"/>
        <v>1</v>
      </c>
      <c r="X16" s="253">
        <f t="shared" si="2"/>
        <v>1</v>
      </c>
      <c r="Y16" s="253">
        <f t="shared" si="2"/>
        <v>1</v>
      </c>
      <c r="Z16" s="253">
        <f t="shared" si="2"/>
        <v>1</v>
      </c>
      <c r="AA16" s="253">
        <f t="shared" si="2"/>
        <v>0</v>
      </c>
      <c r="AB16" s="253">
        <f t="shared" si="2"/>
        <v>0</v>
      </c>
      <c r="AC16" s="253">
        <f t="shared" si="2"/>
        <v>1</v>
      </c>
      <c r="AD16" s="253">
        <f t="shared" si="2"/>
        <v>0</v>
      </c>
      <c r="AE16" s="253">
        <f t="shared" si="2"/>
        <v>0</v>
      </c>
      <c r="AF16" s="253">
        <f t="shared" si="2"/>
        <v>0</v>
      </c>
      <c r="AG16" s="253">
        <f t="shared" si="2"/>
        <v>0</v>
      </c>
      <c r="AH16" s="298">
        <f t="shared" si="2"/>
        <v>0</v>
      </c>
      <c r="AI16" s="256">
        <f t="shared" si="2"/>
        <v>1</v>
      </c>
      <c r="AJ16" s="253">
        <f t="shared" si="2"/>
        <v>1</v>
      </c>
      <c r="AK16" s="253">
        <f t="shared" si="2"/>
        <v>1</v>
      </c>
      <c r="AL16" s="253">
        <f t="shared" si="2"/>
        <v>1</v>
      </c>
      <c r="AM16" s="253">
        <f t="shared" si="2"/>
        <v>1</v>
      </c>
      <c r="AN16" s="253">
        <f t="shared" si="2"/>
        <v>1</v>
      </c>
      <c r="AO16" s="253">
        <f t="shared" si="2"/>
        <v>1</v>
      </c>
      <c r="AP16" s="253">
        <f t="shared" si="2"/>
        <v>1</v>
      </c>
      <c r="AQ16" s="253">
        <f t="shared" si="2"/>
        <v>1</v>
      </c>
      <c r="AR16" s="253">
        <f t="shared" si="2"/>
        <v>1</v>
      </c>
      <c r="AS16" s="253">
        <f t="shared" si="2"/>
        <v>1</v>
      </c>
      <c r="AT16" s="253">
        <f t="shared" si="2"/>
        <v>0</v>
      </c>
      <c r="AU16" s="253">
        <f t="shared" si="2"/>
        <v>0</v>
      </c>
      <c r="AV16" s="253">
        <f t="shared" si="2"/>
        <v>1</v>
      </c>
      <c r="AW16" s="253">
        <f t="shared" si="2"/>
        <v>0</v>
      </c>
      <c r="AX16" s="253">
        <f t="shared" si="2"/>
        <v>0</v>
      </c>
      <c r="AY16" s="253">
        <f t="shared" si="2"/>
        <v>0</v>
      </c>
      <c r="AZ16" s="298">
        <f t="shared" si="2"/>
        <v>0</v>
      </c>
      <c r="BA16" s="120"/>
      <c r="BB16" s="120"/>
      <c r="BG16" s="120"/>
      <c r="BH16" s="120"/>
      <c r="BI16" s="120"/>
      <c r="BJ16" s="120"/>
      <c r="BK16" s="120"/>
    </row>
    <row r="17" ht="16.5" customHeight="1" spans="1:63">
      <c r="A17" s="123"/>
      <c r="B17" s="124"/>
      <c r="C17" s="125"/>
      <c r="D17" s="134"/>
      <c r="F17" s="135" t="s">
        <v>122</v>
      </c>
      <c r="G17" s="136" t="str">
        <f>LEFT(G14,2)</f>
        <v>US</v>
      </c>
      <c r="H17" s="128"/>
      <c r="K17" s="128"/>
      <c r="O17" s="185" t="s">
        <v>123</v>
      </c>
      <c r="Q17" s="254">
        <f t="shared" ref="Q17:AZ17" si="3">SUMIF($I$22:$I$69,"=C13",Q$22:Q$69)</f>
        <v>0</v>
      </c>
      <c r="R17" s="255">
        <f t="shared" si="3"/>
        <v>0</v>
      </c>
      <c r="S17" s="255">
        <f t="shared" si="3"/>
        <v>0</v>
      </c>
      <c r="T17" s="255">
        <f t="shared" si="3"/>
        <v>0</v>
      </c>
      <c r="U17" s="255">
        <f t="shared" si="3"/>
        <v>0</v>
      </c>
      <c r="V17" s="255">
        <f t="shared" si="3"/>
        <v>0</v>
      </c>
      <c r="W17" s="255">
        <f t="shared" si="3"/>
        <v>0</v>
      </c>
      <c r="X17" s="255">
        <f t="shared" si="3"/>
        <v>0</v>
      </c>
      <c r="Y17" s="255">
        <f t="shared" si="3"/>
        <v>0</v>
      </c>
      <c r="Z17" s="255">
        <f t="shared" si="3"/>
        <v>0</v>
      </c>
      <c r="AA17" s="255">
        <f t="shared" si="3"/>
        <v>0</v>
      </c>
      <c r="AB17" s="255">
        <f t="shared" si="3"/>
        <v>0</v>
      </c>
      <c r="AC17" s="255">
        <f t="shared" si="3"/>
        <v>1</v>
      </c>
      <c r="AD17" s="255">
        <f t="shared" si="3"/>
        <v>0</v>
      </c>
      <c r="AE17" s="255">
        <f t="shared" si="3"/>
        <v>0</v>
      </c>
      <c r="AF17" s="255">
        <f t="shared" si="3"/>
        <v>0</v>
      </c>
      <c r="AG17" s="255">
        <f t="shared" si="3"/>
        <v>0</v>
      </c>
      <c r="AH17" s="297">
        <f t="shared" si="3"/>
        <v>0</v>
      </c>
      <c r="AI17" s="254">
        <f t="shared" si="3"/>
        <v>0</v>
      </c>
      <c r="AJ17" s="255">
        <f t="shared" si="3"/>
        <v>0</v>
      </c>
      <c r="AK17" s="255">
        <f t="shared" si="3"/>
        <v>0</v>
      </c>
      <c r="AL17" s="255">
        <f t="shared" si="3"/>
        <v>0</v>
      </c>
      <c r="AM17" s="255">
        <f t="shared" si="3"/>
        <v>0</v>
      </c>
      <c r="AN17" s="255">
        <f t="shared" si="3"/>
        <v>0</v>
      </c>
      <c r="AO17" s="255">
        <f t="shared" si="3"/>
        <v>0</v>
      </c>
      <c r="AP17" s="255">
        <f t="shared" si="3"/>
        <v>0</v>
      </c>
      <c r="AQ17" s="255">
        <f t="shared" si="3"/>
        <v>0</v>
      </c>
      <c r="AR17" s="255">
        <f t="shared" si="3"/>
        <v>0</v>
      </c>
      <c r="AS17" s="255">
        <f t="shared" si="3"/>
        <v>1</v>
      </c>
      <c r="AT17" s="255">
        <f t="shared" si="3"/>
        <v>0</v>
      </c>
      <c r="AU17" s="255">
        <f t="shared" si="3"/>
        <v>0</v>
      </c>
      <c r="AV17" s="255">
        <f t="shared" si="3"/>
        <v>1</v>
      </c>
      <c r="AW17" s="255">
        <f t="shared" si="3"/>
        <v>0</v>
      </c>
      <c r="AX17" s="255">
        <f t="shared" si="3"/>
        <v>0</v>
      </c>
      <c r="AY17" s="255">
        <f t="shared" si="3"/>
        <v>0</v>
      </c>
      <c r="AZ17" s="297">
        <f t="shared" si="3"/>
        <v>0</v>
      </c>
      <c r="BA17" s="120"/>
      <c r="BB17" s="120"/>
      <c r="BC17" s="313"/>
      <c r="BD17" s="313"/>
      <c r="BE17" s="330"/>
      <c r="BF17" s="330"/>
      <c r="BG17" s="127"/>
      <c r="BH17" s="127"/>
      <c r="BI17" s="127"/>
      <c r="BJ17" s="127"/>
      <c r="BK17" s="120"/>
    </row>
    <row r="18" ht="16.5" customHeight="1" spans="1:63">
      <c r="A18" s="123"/>
      <c r="B18" s="124"/>
      <c r="C18" s="125"/>
      <c r="D18" s="126"/>
      <c r="E18" s="127"/>
      <c r="F18" s="135" t="s">
        <v>124</v>
      </c>
      <c r="G18" s="136">
        <f>MID(G14,6,3)*1</f>
        <v>230</v>
      </c>
      <c r="H18" s="128"/>
      <c r="K18" s="128"/>
      <c r="O18" s="185" t="s">
        <v>125</v>
      </c>
      <c r="Q18" s="257">
        <f t="shared" ref="Q18:AZ18" si="4">SUMIF($I$22:$I$69,"&lt;&gt;C13",Q$22:Q$69)</f>
        <v>1</v>
      </c>
      <c r="R18" s="258">
        <f t="shared" si="4"/>
        <v>1</v>
      </c>
      <c r="S18" s="258">
        <f t="shared" si="4"/>
        <v>1</v>
      </c>
      <c r="T18" s="258">
        <f t="shared" si="4"/>
        <v>1</v>
      </c>
      <c r="U18" s="258">
        <f t="shared" si="4"/>
        <v>1</v>
      </c>
      <c r="V18" s="258">
        <f t="shared" si="4"/>
        <v>1</v>
      </c>
      <c r="W18" s="258">
        <f t="shared" si="4"/>
        <v>1</v>
      </c>
      <c r="X18" s="258">
        <f t="shared" si="4"/>
        <v>1</v>
      </c>
      <c r="Y18" s="258">
        <f t="shared" si="4"/>
        <v>1</v>
      </c>
      <c r="Z18" s="258">
        <f t="shared" si="4"/>
        <v>1</v>
      </c>
      <c r="AA18" s="258">
        <f t="shared" si="4"/>
        <v>0</v>
      </c>
      <c r="AB18" s="258">
        <f t="shared" si="4"/>
        <v>0</v>
      </c>
      <c r="AC18" s="258">
        <f t="shared" si="4"/>
        <v>0</v>
      </c>
      <c r="AD18" s="258">
        <f t="shared" si="4"/>
        <v>0</v>
      </c>
      <c r="AE18" s="258">
        <f t="shared" si="4"/>
        <v>0</v>
      </c>
      <c r="AF18" s="258">
        <f t="shared" si="4"/>
        <v>0</v>
      </c>
      <c r="AG18" s="258">
        <f t="shared" si="4"/>
        <v>0</v>
      </c>
      <c r="AH18" s="299">
        <f t="shared" si="4"/>
        <v>0</v>
      </c>
      <c r="AI18" s="257">
        <f t="shared" si="4"/>
        <v>1</v>
      </c>
      <c r="AJ18" s="258">
        <f t="shared" si="4"/>
        <v>1</v>
      </c>
      <c r="AK18" s="258">
        <f t="shared" si="4"/>
        <v>1</v>
      </c>
      <c r="AL18" s="258">
        <f t="shared" si="4"/>
        <v>1</v>
      </c>
      <c r="AM18" s="258">
        <f t="shared" si="4"/>
        <v>1</v>
      </c>
      <c r="AN18" s="258">
        <f t="shared" si="4"/>
        <v>1</v>
      </c>
      <c r="AO18" s="258">
        <f t="shared" si="4"/>
        <v>1</v>
      </c>
      <c r="AP18" s="258">
        <f t="shared" si="4"/>
        <v>1</v>
      </c>
      <c r="AQ18" s="258">
        <f t="shared" si="4"/>
        <v>1</v>
      </c>
      <c r="AR18" s="258">
        <f t="shared" si="4"/>
        <v>1</v>
      </c>
      <c r="AS18" s="258">
        <f t="shared" si="4"/>
        <v>0</v>
      </c>
      <c r="AT18" s="258">
        <f t="shared" si="4"/>
        <v>0</v>
      </c>
      <c r="AU18" s="258">
        <f t="shared" si="4"/>
        <v>0</v>
      </c>
      <c r="AV18" s="258">
        <f t="shared" si="4"/>
        <v>0</v>
      </c>
      <c r="AW18" s="258">
        <f t="shared" si="4"/>
        <v>0</v>
      </c>
      <c r="AX18" s="258">
        <f t="shared" si="4"/>
        <v>0</v>
      </c>
      <c r="AY18" s="258">
        <f t="shared" si="4"/>
        <v>0</v>
      </c>
      <c r="AZ18" s="299">
        <f t="shared" si="4"/>
        <v>0</v>
      </c>
      <c r="BA18" s="127"/>
      <c r="BB18" s="127"/>
      <c r="BC18" s="313"/>
      <c r="BD18" s="313"/>
      <c r="BE18" s="330"/>
      <c r="BF18" s="330"/>
      <c r="BG18" s="145" t="s">
        <v>126</v>
      </c>
      <c r="BH18" s="145" t="s">
        <v>127</v>
      </c>
      <c r="BI18" s="145" t="s">
        <v>128</v>
      </c>
      <c r="BJ18" s="145" t="s">
        <v>129</v>
      </c>
      <c r="BK18" s="120"/>
    </row>
    <row r="19" ht="16.5" customHeight="1" spans="1:63">
      <c r="A19" s="123"/>
      <c r="B19" s="124"/>
      <c r="C19" s="125"/>
      <c r="D19" s="126"/>
      <c r="E19" s="137" t="s">
        <v>130</v>
      </c>
      <c r="F19" s="135" t="s">
        <v>131</v>
      </c>
      <c r="G19" s="138">
        <v>-0.1</v>
      </c>
      <c r="H19" s="128"/>
      <c r="I19" s="128"/>
      <c r="J19" s="128"/>
      <c r="K19" s="128"/>
      <c r="L19" s="128"/>
      <c r="M19" s="123"/>
      <c r="N19" s="123"/>
      <c r="O19" s="123"/>
      <c r="P19" s="189"/>
      <c r="Q19" s="259" t="str">
        <f ca="1">OFFSET($D$23,COLUMNS($Q19:AH19)/COLUMNS($Q19:$AH19)-1,0)</f>
        <v>CS-WSE001-PD01</v>
      </c>
      <c r="R19" s="260"/>
      <c r="S19" s="260"/>
      <c r="T19" s="260"/>
      <c r="U19" s="260"/>
      <c r="V19" s="260"/>
      <c r="W19" s="260"/>
      <c r="X19" s="260"/>
      <c r="Y19" s="260"/>
      <c r="Z19" s="260"/>
      <c r="AA19" s="260"/>
      <c r="AB19" s="260"/>
      <c r="AC19" s="260"/>
      <c r="AD19" s="260"/>
      <c r="AE19" s="260"/>
      <c r="AF19" s="260"/>
      <c r="AG19" s="260"/>
      <c r="AH19" s="300"/>
      <c r="AI19" s="259" t="str">
        <f ca="1">OFFSET($D$23,COLUMNS($Q19:AZ19)/COLUMNS($Q19:$AH19)-1,0)</f>
        <v>CS-WSE001-PD02</v>
      </c>
      <c r="AJ19" s="260"/>
      <c r="AK19" s="260"/>
      <c r="AL19" s="260"/>
      <c r="AM19" s="260"/>
      <c r="AN19" s="260"/>
      <c r="AO19" s="260"/>
      <c r="AP19" s="260"/>
      <c r="AQ19" s="260"/>
      <c r="AR19" s="260"/>
      <c r="AS19" s="260"/>
      <c r="AT19" s="260"/>
      <c r="AU19" s="260"/>
      <c r="AV19" s="260"/>
      <c r="AW19" s="260"/>
      <c r="AX19" s="260"/>
      <c r="AY19" s="260"/>
      <c r="AZ19" s="300"/>
      <c r="BG19" s="145" t="s">
        <v>132</v>
      </c>
      <c r="BH19" s="145" t="s">
        <v>132</v>
      </c>
      <c r="BI19" s="145" t="s">
        <v>133</v>
      </c>
      <c r="BJ19" s="145" t="s">
        <v>133</v>
      </c>
      <c r="BK19" s="120"/>
    </row>
    <row r="20" ht="16.5" customHeight="1" spans="1:63">
      <c r="A20" s="123"/>
      <c r="B20" s="124"/>
      <c r="C20" s="125"/>
      <c r="D20" s="126"/>
      <c r="E20" s="127"/>
      <c r="F20" s="135" t="s">
        <v>134</v>
      </c>
      <c r="G20" s="139">
        <f>IF(G18=230,IF(G19&lt;0,220,240),G18)*(1+G19)</f>
        <v>198</v>
      </c>
      <c r="H20" s="128"/>
      <c r="I20" s="190" t="s">
        <v>207</v>
      </c>
      <c r="J20" s="190"/>
      <c r="K20" s="190"/>
      <c r="L20" s="128"/>
      <c r="M20" s="123"/>
      <c r="N20" s="123"/>
      <c r="O20" s="123"/>
      <c r="P20" s="189"/>
      <c r="Q20" s="259" t="s">
        <v>133</v>
      </c>
      <c r="R20" s="260"/>
      <c r="S20" s="260"/>
      <c r="T20" s="260"/>
      <c r="U20" s="260"/>
      <c r="V20" s="260"/>
      <c r="W20" s="260"/>
      <c r="X20" s="260"/>
      <c r="Y20" s="260"/>
      <c r="Z20" s="260"/>
      <c r="AA20" s="260"/>
      <c r="AB20" s="260"/>
      <c r="AC20" s="260" t="s">
        <v>132</v>
      </c>
      <c r="AD20" s="260"/>
      <c r="AE20" s="260"/>
      <c r="AF20" s="260"/>
      <c r="AG20" s="260"/>
      <c r="AH20" s="300"/>
      <c r="AI20" s="259" t="s">
        <v>133</v>
      </c>
      <c r="AJ20" s="260"/>
      <c r="AK20" s="260"/>
      <c r="AL20" s="260"/>
      <c r="AM20" s="260"/>
      <c r="AN20" s="260"/>
      <c r="AO20" s="260"/>
      <c r="AP20" s="260"/>
      <c r="AQ20" s="260"/>
      <c r="AR20" s="260"/>
      <c r="AS20" s="260"/>
      <c r="AT20" s="260"/>
      <c r="AU20" s="260" t="s">
        <v>132</v>
      </c>
      <c r="AV20" s="260"/>
      <c r="AW20" s="260"/>
      <c r="AX20" s="260"/>
      <c r="AY20" s="260"/>
      <c r="AZ20" s="300"/>
      <c r="BG20" s="145" t="s">
        <v>135</v>
      </c>
      <c r="BH20" s="145" t="s">
        <v>136</v>
      </c>
      <c r="BI20" s="145" t="s">
        <v>135</v>
      </c>
      <c r="BJ20" s="145" t="s">
        <v>136</v>
      </c>
      <c r="BK20" s="120"/>
    </row>
    <row r="21" s="115" customFormat="1" ht="47.55" spans="1:63">
      <c r="A21" s="127"/>
      <c r="B21" s="140" t="s">
        <v>137</v>
      </c>
      <c r="C21" s="141" t="s">
        <v>208</v>
      </c>
      <c r="D21" s="142"/>
      <c r="E21" s="143" t="s">
        <v>139</v>
      </c>
      <c r="F21" s="144" t="s">
        <v>140</v>
      </c>
      <c r="G21" s="143" t="s">
        <v>141</v>
      </c>
      <c r="H21" s="145" t="s">
        <v>142</v>
      </c>
      <c r="I21" s="191" t="s">
        <v>143</v>
      </c>
      <c r="J21" s="192"/>
      <c r="K21" s="193" t="s">
        <v>209</v>
      </c>
      <c r="L21" s="145" t="s">
        <v>210</v>
      </c>
      <c r="M21" s="143" t="s">
        <v>144</v>
      </c>
      <c r="N21" s="194" t="s">
        <v>132</v>
      </c>
      <c r="O21" s="195" t="s">
        <v>133</v>
      </c>
      <c r="P21" s="196" t="s">
        <v>145</v>
      </c>
      <c r="Q21" s="261">
        <v>1</v>
      </c>
      <c r="R21" s="262">
        <v>2</v>
      </c>
      <c r="S21" s="263">
        <v>3</v>
      </c>
      <c r="T21" s="263">
        <v>4</v>
      </c>
      <c r="U21" s="264">
        <v>5</v>
      </c>
      <c r="V21" s="264">
        <v>6</v>
      </c>
      <c r="W21" s="265">
        <v>7</v>
      </c>
      <c r="X21" s="266">
        <v>8</v>
      </c>
      <c r="Y21" s="288">
        <v>9</v>
      </c>
      <c r="Z21" s="262">
        <v>10</v>
      </c>
      <c r="AA21" s="263">
        <v>11</v>
      </c>
      <c r="AB21" s="264">
        <v>12</v>
      </c>
      <c r="AC21" s="265">
        <v>13</v>
      </c>
      <c r="AD21" s="266">
        <v>14</v>
      </c>
      <c r="AE21" s="288">
        <v>15</v>
      </c>
      <c r="AF21" s="262">
        <v>16</v>
      </c>
      <c r="AG21" s="263">
        <v>17</v>
      </c>
      <c r="AH21" s="301">
        <v>18</v>
      </c>
      <c r="AI21" s="261">
        <v>1</v>
      </c>
      <c r="AJ21" s="262">
        <v>2</v>
      </c>
      <c r="AK21" s="263">
        <v>3</v>
      </c>
      <c r="AL21" s="263">
        <v>4</v>
      </c>
      <c r="AM21" s="264">
        <v>5</v>
      </c>
      <c r="AN21" s="264">
        <v>6</v>
      </c>
      <c r="AO21" s="265">
        <v>7</v>
      </c>
      <c r="AP21" s="266">
        <v>8</v>
      </c>
      <c r="AQ21" s="288">
        <v>9</v>
      </c>
      <c r="AR21" s="262">
        <v>10</v>
      </c>
      <c r="AS21" s="263">
        <v>11</v>
      </c>
      <c r="AT21" s="264">
        <v>12</v>
      </c>
      <c r="AU21" s="265">
        <v>13</v>
      </c>
      <c r="AV21" s="266">
        <v>14</v>
      </c>
      <c r="AW21" s="288">
        <v>15</v>
      </c>
      <c r="AX21" s="262">
        <v>16</v>
      </c>
      <c r="AY21" s="263">
        <v>17</v>
      </c>
      <c r="AZ21" s="301">
        <v>18</v>
      </c>
      <c r="BA21" s="314" t="s">
        <v>146</v>
      </c>
      <c r="BB21" s="314" t="s">
        <v>147</v>
      </c>
      <c r="BC21" s="315" t="s">
        <v>148</v>
      </c>
      <c r="BD21" s="315" t="s">
        <v>149</v>
      </c>
      <c r="BE21" s="331" t="s">
        <v>150</v>
      </c>
      <c r="BF21" s="331" t="s">
        <v>151</v>
      </c>
      <c r="BG21" s="332" t="s">
        <v>152</v>
      </c>
      <c r="BH21" s="332" t="s">
        <v>152</v>
      </c>
      <c r="BI21" s="332" t="s">
        <v>152</v>
      </c>
      <c r="BJ21" s="332" t="s">
        <v>152</v>
      </c>
      <c r="BK21" s="120"/>
    </row>
    <row r="22" s="115" customFormat="1" ht="34" customHeight="1" spans="1:63">
      <c r="A22" s="127"/>
      <c r="B22" s="146">
        <v>45</v>
      </c>
      <c r="C22" s="147" t="str">
        <f>'[1]WSE Rack Elevation'!B2</f>
        <v>Air blocker with 2x brush </v>
      </c>
      <c r="D22" s="148">
        <f>'[1]WSE Rack Elevation'!C2</f>
        <v>0</v>
      </c>
      <c r="E22" s="149" t="str">
        <f>'[1]WSE Rack Elevation'!D2</f>
        <v>320-0578-01</v>
      </c>
      <c r="F22" s="150"/>
      <c r="G22" s="149"/>
      <c r="H22" s="151"/>
      <c r="I22" s="197"/>
      <c r="J22" s="198"/>
      <c r="K22" s="199"/>
      <c r="L22" s="151"/>
      <c r="M22" s="149"/>
      <c r="N22" s="200" t="s">
        <v>155</v>
      </c>
      <c r="O22" s="200" t="s">
        <v>155</v>
      </c>
      <c r="P22" s="201"/>
      <c r="Q22" s="267"/>
      <c r="R22" s="268"/>
      <c r="S22" s="268"/>
      <c r="T22" s="268"/>
      <c r="U22" s="268"/>
      <c r="V22" s="268"/>
      <c r="W22" s="268"/>
      <c r="X22" s="268"/>
      <c r="Y22" s="268"/>
      <c r="Z22" s="268"/>
      <c r="AA22" s="268"/>
      <c r="AB22" s="268"/>
      <c r="AC22" s="268"/>
      <c r="AD22" s="268"/>
      <c r="AE22" s="268"/>
      <c r="AF22" s="268"/>
      <c r="AG22" s="268"/>
      <c r="AH22" s="302"/>
      <c r="AI22" s="303"/>
      <c r="AJ22" s="268"/>
      <c r="AK22" s="268"/>
      <c r="AL22" s="268"/>
      <c r="AM22" s="268"/>
      <c r="AN22" s="268"/>
      <c r="AO22" s="268"/>
      <c r="AP22" s="268"/>
      <c r="AQ22" s="268"/>
      <c r="AR22" s="268"/>
      <c r="AS22" s="268"/>
      <c r="AT22" s="268"/>
      <c r="AU22" s="268"/>
      <c r="AV22" s="268"/>
      <c r="AW22" s="268"/>
      <c r="AX22" s="268"/>
      <c r="AY22" s="268"/>
      <c r="AZ22" s="302"/>
      <c r="BA22" s="316"/>
      <c r="BB22" s="317"/>
      <c r="BC22" s="318"/>
      <c r="BD22" s="318"/>
      <c r="BE22" s="333"/>
      <c r="BF22" s="333"/>
      <c r="BG22" s="333"/>
      <c r="BH22" s="333"/>
      <c r="BI22" s="333"/>
      <c r="BJ22" s="334"/>
      <c r="BK22" s="120"/>
    </row>
    <row r="23" ht="34" customHeight="1" spans="1:63">
      <c r="A23" s="123"/>
      <c r="B23" s="152">
        <f t="shared" ref="B23:B36" si="5">B22-1</f>
        <v>44</v>
      </c>
      <c r="C23" s="153" t="s">
        <v>156</v>
      </c>
      <c r="D23" s="154" t="str">
        <f>'[1]WSE Rack Elevation'!C3</f>
        <v>CS-WSE001-PD01</v>
      </c>
      <c r="E23" s="154" t="str">
        <f>'[1]WSE Rack Elevation'!D3</f>
        <v>500-0116-01</v>
      </c>
      <c r="F23" s="155"/>
      <c r="G23" s="156"/>
      <c r="H23" s="157"/>
      <c r="I23" s="202"/>
      <c r="J23" s="203"/>
      <c r="K23" s="204"/>
      <c r="L23" s="157"/>
      <c r="M23" s="205"/>
      <c r="N23" s="206"/>
      <c r="O23" s="207"/>
      <c r="P23" s="208"/>
      <c r="Q23" s="269"/>
      <c r="R23" s="270"/>
      <c r="S23" s="270"/>
      <c r="T23" s="270"/>
      <c r="U23" s="270"/>
      <c r="V23" s="270"/>
      <c r="W23" s="270"/>
      <c r="X23" s="270"/>
      <c r="Y23" s="270"/>
      <c r="Z23" s="270"/>
      <c r="AA23" s="270"/>
      <c r="AB23" s="270"/>
      <c r="AC23" s="270"/>
      <c r="AD23" s="270"/>
      <c r="AE23" s="270"/>
      <c r="AF23" s="270"/>
      <c r="AG23" s="270"/>
      <c r="AH23" s="304"/>
      <c r="AI23" s="269"/>
      <c r="AJ23" s="270"/>
      <c r="AK23" s="270"/>
      <c r="AL23" s="270"/>
      <c r="AM23" s="270"/>
      <c r="AN23" s="270"/>
      <c r="AO23" s="270"/>
      <c r="AP23" s="270"/>
      <c r="AQ23" s="270"/>
      <c r="AR23" s="270"/>
      <c r="AS23" s="270"/>
      <c r="AT23" s="270"/>
      <c r="AU23" s="270"/>
      <c r="AV23" s="270"/>
      <c r="AW23" s="270"/>
      <c r="AX23" s="270"/>
      <c r="AY23" s="270"/>
      <c r="AZ23" s="304"/>
      <c r="BA23" s="319"/>
      <c r="BB23" s="320"/>
      <c r="BC23" s="321"/>
      <c r="BD23" s="321"/>
      <c r="BE23" s="335"/>
      <c r="BF23" s="335"/>
      <c r="BG23" s="335"/>
      <c r="BH23" s="335"/>
      <c r="BI23" s="335"/>
      <c r="BJ23" s="335"/>
      <c r="BK23" s="120"/>
    </row>
    <row r="24" ht="34" customHeight="1" spans="1:63">
      <c r="A24" s="123"/>
      <c r="B24" s="152">
        <f t="shared" si="5"/>
        <v>43</v>
      </c>
      <c r="C24" s="158"/>
      <c r="D24" s="154" t="str">
        <f>'[1]WSE Rack Elevation'!C4</f>
        <v>CS-WSE001-PD02</v>
      </c>
      <c r="E24" s="154" t="str">
        <f>'[1]WSE Rack Elevation'!D3</f>
        <v>500-0116-01</v>
      </c>
      <c r="F24" s="155"/>
      <c r="G24" s="156"/>
      <c r="H24" s="157"/>
      <c r="I24" s="202"/>
      <c r="J24" s="203"/>
      <c r="K24" s="204"/>
      <c r="L24" s="157"/>
      <c r="M24" s="205"/>
      <c r="N24" s="206"/>
      <c r="O24" s="207"/>
      <c r="P24" s="208"/>
      <c r="Q24" s="269"/>
      <c r="R24" s="270"/>
      <c r="S24" s="270"/>
      <c r="T24" s="270"/>
      <c r="U24" s="270"/>
      <c r="V24" s="270"/>
      <c r="W24" s="270"/>
      <c r="X24" s="270"/>
      <c r="Y24" s="270"/>
      <c r="Z24" s="270"/>
      <c r="AA24" s="270"/>
      <c r="AB24" s="270"/>
      <c r="AC24" s="270"/>
      <c r="AD24" s="270"/>
      <c r="AE24" s="270"/>
      <c r="AF24" s="270"/>
      <c r="AG24" s="270"/>
      <c r="AH24" s="304"/>
      <c r="AI24" s="269"/>
      <c r="AJ24" s="270"/>
      <c r="AK24" s="270"/>
      <c r="AL24" s="270"/>
      <c r="AM24" s="270"/>
      <c r="AN24" s="270"/>
      <c r="AO24" s="270"/>
      <c r="AP24" s="270"/>
      <c r="AQ24" s="270"/>
      <c r="AR24" s="270"/>
      <c r="AS24" s="270"/>
      <c r="AT24" s="270"/>
      <c r="AU24" s="270"/>
      <c r="AV24" s="270"/>
      <c r="AW24" s="270"/>
      <c r="AX24" s="270"/>
      <c r="AY24" s="270"/>
      <c r="AZ24" s="304"/>
      <c r="BA24" s="319"/>
      <c r="BB24" s="320"/>
      <c r="BC24" s="321"/>
      <c r="BD24" s="321"/>
      <c r="BE24" s="335"/>
      <c r="BF24" s="335"/>
      <c r="BG24" s="335"/>
      <c r="BH24" s="335"/>
      <c r="BI24" s="335"/>
      <c r="BJ24" s="335"/>
      <c r="BK24" s="120"/>
    </row>
    <row r="25" ht="17" customHeight="1" spans="1:63">
      <c r="A25" s="123"/>
      <c r="B25" s="152">
        <f t="shared" si="5"/>
        <v>42</v>
      </c>
      <c r="C25" s="159" t="s">
        <v>188</v>
      </c>
      <c r="D25" s="160"/>
      <c r="E25" s="160"/>
      <c r="F25" s="161"/>
      <c r="G25" s="162"/>
      <c r="H25" s="163"/>
      <c r="I25" s="209"/>
      <c r="J25" s="210"/>
      <c r="K25" s="211"/>
      <c r="L25" s="163"/>
      <c r="M25" s="212"/>
      <c r="N25" s="213"/>
      <c r="O25" s="214"/>
      <c r="P25" s="215"/>
      <c r="Q25" s="271"/>
      <c r="R25" s="272"/>
      <c r="S25" s="272"/>
      <c r="T25" s="272"/>
      <c r="U25" s="272"/>
      <c r="V25" s="272"/>
      <c r="W25" s="272"/>
      <c r="X25" s="272"/>
      <c r="Y25" s="272"/>
      <c r="Z25" s="272"/>
      <c r="AA25" s="272"/>
      <c r="AB25" s="272"/>
      <c r="AC25" s="272"/>
      <c r="AD25" s="272"/>
      <c r="AE25" s="272"/>
      <c r="AF25" s="272"/>
      <c r="AG25" s="272"/>
      <c r="AH25" s="305"/>
      <c r="AI25" s="271"/>
      <c r="AJ25" s="272"/>
      <c r="AK25" s="272"/>
      <c r="AL25" s="272"/>
      <c r="AM25" s="272"/>
      <c r="AN25" s="272"/>
      <c r="AO25" s="272"/>
      <c r="AP25" s="272"/>
      <c r="AQ25" s="272"/>
      <c r="AR25" s="272"/>
      <c r="AS25" s="272"/>
      <c r="AT25" s="272"/>
      <c r="AU25" s="272"/>
      <c r="AV25" s="272"/>
      <c r="AW25" s="272"/>
      <c r="AX25" s="272"/>
      <c r="AY25" s="272"/>
      <c r="AZ25" s="305"/>
      <c r="BA25" s="322" t="e">
        <f ca="1">MID(OFFSET($Q$19,0,ROUNDDOWN((MATCH(1,Q25:AZ25)-1)/18,0)*18),11,99)&amp;"-"&amp;TEXT(SUMPRODUCT(Q25:AZ25,Q$21:AZ$21),"00")&amp;"-"&amp;MID(D25,11,99)&amp;"-"&amp;P25</f>
        <v>#N/A</v>
      </c>
      <c r="BB25" s="323">
        <f t="shared" ref="BB25:BB67" si="6">SUMPRODUCT(Q25:AZ25,Q$21:AZ$21)</f>
        <v>0</v>
      </c>
      <c r="BC25" s="324" t="e">
        <f ca="1">0.45*1/4+0.3+ABS(OFFSET($B$21,MATCH(OFFSET($Q$19,0,ROUNDDOWN((MATCH(1,Q25:AZ25)-1)/18,0)*18),$D$22:$D$69,0),0)-B25)*1.75*25.4/1000+0.3+(12-MOD(SUMPRODUCT(Q25:AZ25,Q$21:AZ$21),12))*0.45/12</f>
        <v>#N/A</v>
      </c>
      <c r="BD25" s="324" t="e">
        <f ca="1" t="shared" ref="BD25:BD67" si="7">BC25/(12*25.4/1000)</f>
        <v>#N/A</v>
      </c>
      <c r="BE25" s="336" t="e">
        <f ca="1" t="shared" ref="BE25:BE67" si="8">ROUNDUP(BC25,0)</f>
        <v>#N/A</v>
      </c>
      <c r="BF25" s="336" t="e">
        <f ca="1" t="shared" ref="BF25:BF67" si="9">ROUNDUP(BD25,0)</f>
        <v>#N/A</v>
      </c>
      <c r="BG25" s="336"/>
      <c r="BH25" s="337"/>
      <c r="BI25" s="337"/>
      <c r="BJ25" s="337">
        <v>1</v>
      </c>
      <c r="BK25" s="120"/>
    </row>
    <row r="26" ht="16.35" spans="1:63">
      <c r="A26" s="123"/>
      <c r="B26" s="152">
        <f t="shared" si="5"/>
        <v>41</v>
      </c>
      <c r="C26" s="159" t="s">
        <v>188</v>
      </c>
      <c r="D26" s="160"/>
      <c r="E26" s="160"/>
      <c r="F26" s="161"/>
      <c r="G26" s="162"/>
      <c r="H26" s="163"/>
      <c r="I26" s="209"/>
      <c r="J26" s="210"/>
      <c r="K26" s="211"/>
      <c r="L26" s="163"/>
      <c r="M26" s="212"/>
      <c r="N26" s="213"/>
      <c r="O26" s="214"/>
      <c r="P26" s="215"/>
      <c r="Q26" s="273"/>
      <c r="R26" s="274"/>
      <c r="S26" s="274"/>
      <c r="T26" s="274"/>
      <c r="U26" s="274"/>
      <c r="V26" s="274"/>
      <c r="W26" s="274"/>
      <c r="X26" s="274"/>
      <c r="Y26" s="274"/>
      <c r="Z26" s="274"/>
      <c r="AA26" s="274"/>
      <c r="AB26" s="274"/>
      <c r="AC26" s="274"/>
      <c r="AD26" s="274"/>
      <c r="AE26" s="274"/>
      <c r="AF26" s="274"/>
      <c r="AG26" s="274"/>
      <c r="AH26" s="306"/>
      <c r="AI26" s="273"/>
      <c r="AJ26" s="274"/>
      <c r="AK26" s="274"/>
      <c r="AL26" s="274"/>
      <c r="AM26" s="274"/>
      <c r="AN26" s="274"/>
      <c r="AO26" s="274"/>
      <c r="AP26" s="274"/>
      <c r="AQ26" s="274"/>
      <c r="AR26" s="274"/>
      <c r="AS26" s="274"/>
      <c r="AT26" s="274"/>
      <c r="AU26" s="274"/>
      <c r="AV26" s="274"/>
      <c r="AW26" s="274"/>
      <c r="AX26" s="274"/>
      <c r="AY26" s="274"/>
      <c r="AZ26" s="306"/>
      <c r="BA26" s="325" t="e">
        <f ca="1">MID(OFFSET($Q$19,0,ROUNDDOWN((MATCH(1,Q26:AZ26)-1)/18,0)*18),11,99)&amp;"-"&amp;TEXT(SUMPRODUCT(Q26:AZ26,Q$21:AZ$21),"00")&amp;"-"&amp;MID(D25,11,99)&amp;"-"&amp;P26</f>
        <v>#N/A</v>
      </c>
      <c r="BB26" s="326">
        <f t="shared" si="6"/>
        <v>0</v>
      </c>
      <c r="BC26" s="327" t="e">
        <f ca="1">0.45*1/4+0.3+ABS(OFFSET($B$21,MATCH(OFFSET($Q$19,0,ROUNDDOWN((MATCH(1,Q26:AZ26)-1)/18,0)*18),$D$22:$D$69,0),0)-B25)*1.75*25.4/1000+0.3+(12-MOD(SUMPRODUCT(Q26:AZ26,Q$21:AZ$21),12))*0.45/12</f>
        <v>#N/A</v>
      </c>
      <c r="BD26" s="327" t="e">
        <f ca="1" t="shared" si="7"/>
        <v>#N/A</v>
      </c>
      <c r="BE26" s="338" t="e">
        <f ca="1" t="shared" si="8"/>
        <v>#N/A</v>
      </c>
      <c r="BF26" s="338" t="e">
        <f ca="1" t="shared" si="9"/>
        <v>#N/A</v>
      </c>
      <c r="BG26" s="338"/>
      <c r="BH26" s="339"/>
      <c r="BI26" s="339"/>
      <c r="BJ26" s="339">
        <v>1</v>
      </c>
      <c r="BK26" s="120"/>
    </row>
    <row r="27" ht="17" customHeight="1" spans="1:63">
      <c r="A27" s="123"/>
      <c r="B27" s="152">
        <f t="shared" si="5"/>
        <v>40</v>
      </c>
      <c r="C27" s="159" t="s">
        <v>188</v>
      </c>
      <c r="D27" s="160"/>
      <c r="E27" s="160"/>
      <c r="F27" s="161"/>
      <c r="G27" s="162"/>
      <c r="H27" s="163"/>
      <c r="I27" s="209"/>
      <c r="J27" s="210"/>
      <c r="K27" s="211"/>
      <c r="L27" s="163"/>
      <c r="M27" s="212"/>
      <c r="N27" s="213"/>
      <c r="O27" s="214"/>
      <c r="P27" s="215"/>
      <c r="Q27" s="271"/>
      <c r="R27" s="272"/>
      <c r="S27" s="272"/>
      <c r="T27" s="272"/>
      <c r="U27" s="272"/>
      <c r="V27" s="272"/>
      <c r="W27" s="272"/>
      <c r="X27" s="272"/>
      <c r="Y27" s="272"/>
      <c r="Z27" s="272"/>
      <c r="AA27" s="272"/>
      <c r="AB27" s="272"/>
      <c r="AC27" s="272"/>
      <c r="AD27" s="272"/>
      <c r="AE27" s="272"/>
      <c r="AF27" s="272"/>
      <c r="AG27" s="272"/>
      <c r="AH27" s="305"/>
      <c r="AI27" s="271"/>
      <c r="AJ27" s="272"/>
      <c r="AK27" s="272"/>
      <c r="AL27" s="272"/>
      <c r="AM27" s="272"/>
      <c r="AN27" s="272"/>
      <c r="AO27" s="272"/>
      <c r="AP27" s="272"/>
      <c r="AQ27" s="272"/>
      <c r="AR27" s="272"/>
      <c r="AS27" s="272"/>
      <c r="AT27" s="272"/>
      <c r="AU27" s="272"/>
      <c r="AV27" s="272"/>
      <c r="AW27" s="272"/>
      <c r="AX27" s="272"/>
      <c r="AY27" s="272"/>
      <c r="AZ27" s="305"/>
      <c r="BA27" s="322" t="e">
        <f ca="1">MID(OFFSET($Q$19,0,ROUNDDOWN((MATCH(1,Q27:AZ27)-1)/18,0)*18),11,99)&amp;"-"&amp;TEXT(SUMPRODUCT(Q27:AZ27,Q$21:AZ$21),"00")&amp;"-"&amp;MID(D27,11,99)&amp;"-"&amp;P27</f>
        <v>#N/A</v>
      </c>
      <c r="BB27" s="323">
        <f t="shared" si="6"/>
        <v>0</v>
      </c>
      <c r="BC27" s="324" t="e">
        <f ca="1">0.45*1/4+0.3+ABS(OFFSET($B$21,MATCH(OFFSET($Q$19,0,ROUNDDOWN((MATCH(1,Q27:AZ27)-1)/18,0)*18),$D$22:$D$69,0),0)-B27)*1.75*25.4/1000+0.3+(12-MOD(SUMPRODUCT(Q27:AZ27,Q$21:AZ$21),12))*0.45/12</f>
        <v>#N/A</v>
      </c>
      <c r="BD27" s="324" t="e">
        <f ca="1" t="shared" si="7"/>
        <v>#N/A</v>
      </c>
      <c r="BE27" s="336" t="e">
        <f ca="1" t="shared" si="8"/>
        <v>#N/A</v>
      </c>
      <c r="BF27" s="336" t="e">
        <f ca="1" t="shared" si="9"/>
        <v>#N/A</v>
      </c>
      <c r="BG27" s="336"/>
      <c r="BH27" s="337"/>
      <c r="BI27" s="337"/>
      <c r="BJ27" s="337">
        <v>1</v>
      </c>
      <c r="BK27" s="120"/>
    </row>
    <row r="28" ht="16.35" spans="1:63">
      <c r="A28" s="123"/>
      <c r="B28" s="152">
        <f t="shared" si="5"/>
        <v>39</v>
      </c>
      <c r="C28" s="159" t="s">
        <v>188</v>
      </c>
      <c r="D28" s="160"/>
      <c r="E28" s="160"/>
      <c r="F28" s="161"/>
      <c r="G28" s="162"/>
      <c r="H28" s="163"/>
      <c r="I28" s="209"/>
      <c r="J28" s="210"/>
      <c r="K28" s="211"/>
      <c r="L28" s="163"/>
      <c r="M28" s="212"/>
      <c r="N28" s="213"/>
      <c r="O28" s="214"/>
      <c r="P28" s="215"/>
      <c r="Q28" s="273"/>
      <c r="R28" s="274"/>
      <c r="S28" s="274"/>
      <c r="T28" s="274"/>
      <c r="U28" s="274"/>
      <c r="V28" s="274"/>
      <c r="W28" s="274"/>
      <c r="X28" s="274"/>
      <c r="Y28" s="274"/>
      <c r="Z28" s="274"/>
      <c r="AA28" s="274"/>
      <c r="AB28" s="274"/>
      <c r="AC28" s="274"/>
      <c r="AD28" s="274"/>
      <c r="AE28" s="274"/>
      <c r="AF28" s="274"/>
      <c r="AG28" s="274"/>
      <c r="AH28" s="306"/>
      <c r="AI28" s="273"/>
      <c r="AJ28" s="274"/>
      <c r="AK28" s="274"/>
      <c r="AL28" s="274"/>
      <c r="AM28" s="274"/>
      <c r="AN28" s="274"/>
      <c r="AO28" s="274"/>
      <c r="AP28" s="274"/>
      <c r="AQ28" s="274"/>
      <c r="AR28" s="274"/>
      <c r="AS28" s="274"/>
      <c r="AT28" s="274"/>
      <c r="AU28" s="274"/>
      <c r="AV28" s="274"/>
      <c r="AW28" s="274"/>
      <c r="AX28" s="274"/>
      <c r="AY28" s="274"/>
      <c r="AZ28" s="306"/>
      <c r="BA28" s="325" t="e">
        <f ca="1">MID(OFFSET($Q$19,0,ROUNDDOWN((MATCH(1,Q28:AZ28)-1)/18,0)*18),11,99)&amp;"-"&amp;TEXT(SUMPRODUCT(Q28:AZ28,Q$21:AZ$21),"00")&amp;"-"&amp;MID(D27,11,99)&amp;"-"&amp;P28</f>
        <v>#N/A</v>
      </c>
      <c r="BB28" s="326">
        <f t="shared" si="6"/>
        <v>0</v>
      </c>
      <c r="BC28" s="327" t="e">
        <f ca="1">0.45*1/4+0.3+ABS(OFFSET($B$21,MATCH(OFFSET($Q$19,0,ROUNDDOWN((MATCH(1,Q28:AZ28)-1)/18,0)*18),$D$22:$D$69,0),0)-B27)*1.75*25.4/1000+0.3+(12-MOD(SUMPRODUCT(Q28:AZ28,Q$21:AZ$21),12))*0.45/12</f>
        <v>#N/A</v>
      </c>
      <c r="BD28" s="327" t="e">
        <f ca="1" t="shared" si="7"/>
        <v>#N/A</v>
      </c>
      <c r="BE28" s="338" t="e">
        <f ca="1" t="shared" si="8"/>
        <v>#N/A</v>
      </c>
      <c r="BF28" s="338" t="e">
        <f ca="1" t="shared" si="9"/>
        <v>#N/A</v>
      </c>
      <c r="BG28" s="338"/>
      <c r="BH28" s="339"/>
      <c r="BI28" s="339"/>
      <c r="BJ28" s="339">
        <v>1</v>
      </c>
      <c r="BK28" s="120"/>
    </row>
    <row r="29" ht="16" customHeight="1" spans="1:63">
      <c r="A29" s="123"/>
      <c r="B29" s="152">
        <f t="shared" si="5"/>
        <v>38</v>
      </c>
      <c r="C29" s="159" t="s">
        <v>188</v>
      </c>
      <c r="D29" s="160"/>
      <c r="E29" s="160"/>
      <c r="F29" s="161"/>
      <c r="G29" s="162"/>
      <c r="H29" s="163"/>
      <c r="I29" s="209"/>
      <c r="J29" s="210"/>
      <c r="K29" s="211"/>
      <c r="L29" s="163"/>
      <c r="M29" s="212"/>
      <c r="N29" s="213"/>
      <c r="O29" s="214"/>
      <c r="P29" s="215"/>
      <c r="Q29" s="271"/>
      <c r="R29" s="272"/>
      <c r="S29" s="272"/>
      <c r="T29" s="272"/>
      <c r="U29" s="272"/>
      <c r="V29" s="272"/>
      <c r="W29" s="272"/>
      <c r="X29" s="272"/>
      <c r="Y29" s="272"/>
      <c r="Z29" s="272"/>
      <c r="AA29" s="272"/>
      <c r="AB29" s="272"/>
      <c r="AC29" s="272"/>
      <c r="AD29" s="272"/>
      <c r="AE29" s="272"/>
      <c r="AF29" s="272"/>
      <c r="AG29" s="272"/>
      <c r="AH29" s="305"/>
      <c r="AI29" s="271"/>
      <c r="AJ29" s="272"/>
      <c r="AK29" s="272"/>
      <c r="AL29" s="272"/>
      <c r="AM29" s="272"/>
      <c r="AN29" s="272"/>
      <c r="AO29" s="272"/>
      <c r="AP29" s="272"/>
      <c r="AQ29" s="272"/>
      <c r="AR29" s="272"/>
      <c r="AS29" s="272"/>
      <c r="AT29" s="272"/>
      <c r="AU29" s="272"/>
      <c r="AV29" s="272"/>
      <c r="AW29" s="272"/>
      <c r="AX29" s="272"/>
      <c r="AY29" s="272"/>
      <c r="AZ29" s="305"/>
      <c r="BA29" s="322" t="e">
        <f ca="1">MID(OFFSET($Q$19,0,ROUNDDOWN((MATCH(1,Q29:AZ29)-1)/18,0)*18),11,99)&amp;"-"&amp;TEXT(SUMPRODUCT(Q29:AZ29,Q$21:AZ$21),"00")&amp;"-"&amp;MID(D29,11,99)&amp;"-"&amp;P29</f>
        <v>#N/A</v>
      </c>
      <c r="BB29" s="323">
        <f t="shared" si="6"/>
        <v>0</v>
      </c>
      <c r="BC29" s="324" t="e">
        <f ca="1">0.45*1/4+0.3+ABS(OFFSET($B$21,MATCH(OFFSET($Q$19,0,ROUNDDOWN((MATCH(1,Q29:AZ29)-1)/18,0)*18),$D$22:$D$69,0),0)-B29)*1.75*25.4/1000+0.3+(12-MOD(SUMPRODUCT(Q29:AZ29,Q$21:AZ$21),12))*0.45/12</f>
        <v>#N/A</v>
      </c>
      <c r="BD29" s="324" t="e">
        <f ca="1" t="shared" si="7"/>
        <v>#N/A</v>
      </c>
      <c r="BE29" s="336" t="e">
        <f ca="1" t="shared" si="8"/>
        <v>#N/A</v>
      </c>
      <c r="BF29" s="336" t="e">
        <f ca="1" t="shared" si="9"/>
        <v>#N/A</v>
      </c>
      <c r="BG29" s="336"/>
      <c r="BH29" s="337"/>
      <c r="BI29" s="337"/>
      <c r="BJ29" s="337">
        <v>1</v>
      </c>
      <c r="BK29" s="120"/>
    </row>
    <row r="30" ht="16.35" spans="1:63">
      <c r="A30" s="123"/>
      <c r="B30" s="152">
        <f t="shared" si="5"/>
        <v>37</v>
      </c>
      <c r="C30" s="159" t="s">
        <v>188</v>
      </c>
      <c r="D30" s="160"/>
      <c r="E30" s="160"/>
      <c r="F30" s="161"/>
      <c r="G30" s="162"/>
      <c r="H30" s="163"/>
      <c r="I30" s="209"/>
      <c r="J30" s="210"/>
      <c r="K30" s="211"/>
      <c r="L30" s="163"/>
      <c r="M30" s="212"/>
      <c r="N30" s="213"/>
      <c r="O30" s="214"/>
      <c r="P30" s="215"/>
      <c r="Q30" s="275"/>
      <c r="R30" s="276"/>
      <c r="S30" s="276"/>
      <c r="T30" s="276"/>
      <c r="U30" s="276"/>
      <c r="V30" s="276"/>
      <c r="W30" s="276"/>
      <c r="X30" s="276"/>
      <c r="Y30" s="276"/>
      <c r="Z30" s="276"/>
      <c r="AA30" s="276"/>
      <c r="AB30" s="276"/>
      <c r="AC30" s="276"/>
      <c r="AD30" s="276"/>
      <c r="AE30" s="276"/>
      <c r="AF30" s="276"/>
      <c r="AG30" s="276"/>
      <c r="AH30" s="307"/>
      <c r="AI30" s="275"/>
      <c r="AJ30" s="276"/>
      <c r="AK30" s="276"/>
      <c r="AL30" s="276"/>
      <c r="AM30" s="276"/>
      <c r="AN30" s="276"/>
      <c r="AO30" s="276"/>
      <c r="AP30" s="276"/>
      <c r="AQ30" s="276"/>
      <c r="AR30" s="276"/>
      <c r="AS30" s="276"/>
      <c r="AT30" s="276"/>
      <c r="AU30" s="276"/>
      <c r="AV30" s="276"/>
      <c r="AW30" s="276"/>
      <c r="AX30" s="276"/>
      <c r="AY30" s="276"/>
      <c r="AZ30" s="307"/>
      <c r="BA30" s="325" t="e">
        <f ca="1">MID(OFFSET($Q$19,0,ROUNDDOWN((MATCH(1,Q30:AZ30)-1)/18,0)*18),11,99)&amp;"-"&amp;TEXT(SUMPRODUCT(Q30:AZ30,Q$21:AZ$21),"00")&amp;"-"&amp;MID(D29,11,99)&amp;"-"&amp;P30</f>
        <v>#N/A</v>
      </c>
      <c r="BB30" s="326">
        <f t="shared" si="6"/>
        <v>0</v>
      </c>
      <c r="BC30" s="327" t="e">
        <f ca="1">0.45*1/4+0.3+ABS(OFFSET($B$21,MATCH(OFFSET($Q$19,0,ROUNDDOWN((MATCH(1,Q30:AZ30)-1)/18,0)*18),$D$22:$D$69,0),0)-B29)*1.75*25.4/1000+0.3+(12-MOD(SUMPRODUCT(Q30:AZ30,Q$21:AZ$21),12))*0.45/12</f>
        <v>#N/A</v>
      </c>
      <c r="BD30" s="327" t="e">
        <f ca="1" t="shared" si="7"/>
        <v>#N/A</v>
      </c>
      <c r="BE30" s="338" t="e">
        <f ca="1" t="shared" si="8"/>
        <v>#N/A</v>
      </c>
      <c r="BF30" s="338" t="e">
        <f ca="1" t="shared" si="9"/>
        <v>#N/A</v>
      </c>
      <c r="BG30" s="338"/>
      <c r="BH30" s="339"/>
      <c r="BI30" s="339"/>
      <c r="BJ30" s="339">
        <v>1</v>
      </c>
      <c r="BK30" s="120"/>
    </row>
    <row r="31" ht="16.35" spans="1:63">
      <c r="A31" s="123"/>
      <c r="B31" s="152">
        <f t="shared" si="5"/>
        <v>36</v>
      </c>
      <c r="C31" s="159" t="s">
        <v>188</v>
      </c>
      <c r="D31" s="160"/>
      <c r="E31" s="160"/>
      <c r="F31" s="161"/>
      <c r="G31" s="162"/>
      <c r="H31" s="163"/>
      <c r="I31" s="209"/>
      <c r="J31" s="210"/>
      <c r="K31" s="211"/>
      <c r="L31" s="163"/>
      <c r="M31" s="212"/>
      <c r="N31" s="213"/>
      <c r="O31" s="214"/>
      <c r="P31" s="215"/>
      <c r="Q31" s="275"/>
      <c r="R31" s="276"/>
      <c r="S31" s="276"/>
      <c r="T31" s="276"/>
      <c r="U31" s="276"/>
      <c r="V31" s="276"/>
      <c r="W31" s="276"/>
      <c r="X31" s="276"/>
      <c r="Y31" s="276"/>
      <c r="Z31" s="276"/>
      <c r="AA31" s="276"/>
      <c r="AB31" s="276"/>
      <c r="AC31" s="276"/>
      <c r="AD31" s="276"/>
      <c r="AE31" s="276"/>
      <c r="AF31" s="276"/>
      <c r="AG31" s="276"/>
      <c r="AH31" s="307"/>
      <c r="AI31" s="275"/>
      <c r="AJ31" s="276"/>
      <c r="AK31" s="276"/>
      <c r="AL31" s="276"/>
      <c r="AM31" s="276"/>
      <c r="AN31" s="276"/>
      <c r="AO31" s="276"/>
      <c r="AP31" s="276"/>
      <c r="AQ31" s="276"/>
      <c r="AR31" s="276"/>
      <c r="AS31" s="276"/>
      <c r="AT31" s="276"/>
      <c r="AU31" s="276"/>
      <c r="AV31" s="276"/>
      <c r="AW31" s="276"/>
      <c r="AX31" s="276"/>
      <c r="AY31" s="276"/>
      <c r="AZ31" s="307"/>
      <c r="BA31" s="325" t="e">
        <f ca="1">MID(OFFSET($Q$19,0,ROUNDDOWN((MATCH(1,Q31:AZ31)-1)/18,0)*18),11,99)&amp;"-"&amp;TEXT(SUMPRODUCT(Q31:AZ31,Q$21:AZ$21),"00")&amp;"-"&amp;MID(D30,11,99)&amp;"-"&amp;P31</f>
        <v>#N/A</v>
      </c>
      <c r="BB31" s="326">
        <f t="shared" si="6"/>
        <v>0</v>
      </c>
      <c r="BC31" s="327" t="e">
        <f ca="1">0.45*1/4+0.3+ABS(OFFSET($B$21,MATCH(OFFSET($Q$19,0,ROUNDDOWN((MATCH(1,Q31:AZ31)-1)/18,0)*18),$D$22:$D$69,0),0)-B30)*1.75*25.4/1000+0.3+(12-MOD(SUMPRODUCT(Q31:AZ31,Q$21:AZ$21),12))*0.45/12</f>
        <v>#N/A</v>
      </c>
      <c r="BD31" s="327" t="e">
        <f ca="1" t="shared" si="7"/>
        <v>#N/A</v>
      </c>
      <c r="BE31" s="338" t="e">
        <f ca="1" t="shared" si="8"/>
        <v>#N/A</v>
      </c>
      <c r="BF31" s="338" t="e">
        <f ca="1" t="shared" si="9"/>
        <v>#N/A</v>
      </c>
      <c r="BG31" s="338"/>
      <c r="BH31" s="339"/>
      <c r="BI31" s="339"/>
      <c r="BJ31" s="339">
        <v>1</v>
      </c>
      <c r="BK31" s="120"/>
    </row>
    <row r="32" ht="32" customHeight="1" spans="1:63">
      <c r="A32" s="123"/>
      <c r="B32" s="152">
        <f t="shared" si="5"/>
        <v>35</v>
      </c>
      <c r="C32" s="164" t="s">
        <v>211</v>
      </c>
      <c r="D32" s="154" t="s">
        <v>212</v>
      </c>
      <c r="E32" s="165" t="s">
        <v>213</v>
      </c>
      <c r="F32" s="166">
        <v>1998</v>
      </c>
      <c r="G32" s="167">
        <f>F32/G$20/M32*SUM(Q32:AZ32)</f>
        <v>5.04545454545455</v>
      </c>
      <c r="H32" s="168" t="s">
        <v>214</v>
      </c>
      <c r="I32" s="216" t="s">
        <v>215</v>
      </c>
      <c r="J32" s="217"/>
      <c r="K32" s="218" t="str">
        <f t="shared" ref="K32:K37" si="10">IF(OR(I32="C13",I32="C15"),"C14","C20")</f>
        <v>C14</v>
      </c>
      <c r="L32" s="168" t="str">
        <f t="shared" ref="L32:L37" si="11">"C"&amp;(RIGHT(K32,2)-1)</f>
        <v>C13</v>
      </c>
      <c r="M32" s="219">
        <f>SUM(Q32:AZ33)</f>
        <v>2</v>
      </c>
      <c r="N32" s="220"/>
      <c r="O32" s="221"/>
      <c r="P32" s="222" t="s">
        <v>216</v>
      </c>
      <c r="Q32" s="277">
        <v>1</v>
      </c>
      <c r="R32" s="278"/>
      <c r="S32" s="278"/>
      <c r="T32" s="278"/>
      <c r="U32" s="278"/>
      <c r="V32" s="278"/>
      <c r="W32" s="278"/>
      <c r="X32" s="278"/>
      <c r="Y32" s="278"/>
      <c r="Z32" s="278"/>
      <c r="AA32" s="278"/>
      <c r="AB32" s="278"/>
      <c r="AC32" s="278"/>
      <c r="AD32" s="278"/>
      <c r="AE32" s="278"/>
      <c r="AF32" s="278"/>
      <c r="AG32" s="278"/>
      <c r="AH32" s="308"/>
      <c r="AI32" s="277"/>
      <c r="AJ32" s="278"/>
      <c r="AK32" s="278"/>
      <c r="AL32" s="278"/>
      <c r="AM32" s="278"/>
      <c r="AN32" s="278"/>
      <c r="AO32" s="278"/>
      <c r="AP32" s="278"/>
      <c r="AQ32" s="278"/>
      <c r="AR32" s="278"/>
      <c r="AS32" s="278"/>
      <c r="AT32" s="278"/>
      <c r="AU32" s="278"/>
      <c r="AV32" s="278"/>
      <c r="AW32" s="278"/>
      <c r="AX32" s="278"/>
      <c r="AY32" s="278"/>
      <c r="AZ32" s="308"/>
      <c r="BA32" s="322" t="str">
        <f ca="1">MID(OFFSET($Q$19,0,ROUNDDOWN((MATCH(1,Q32:AZ32)-1)/18,0)*18),11,99)&amp;"-"&amp;TEXT(SUMPRODUCT(Q32:AZ32,Q$21:AZ$21),"00")&amp;"-"&amp;MID(D32,11,99)&amp;"-"&amp;P32</f>
        <v>PD01-01-SR01 to 04-PSU1</v>
      </c>
      <c r="BB32" s="323">
        <f t="shared" si="6"/>
        <v>1</v>
      </c>
      <c r="BC32" s="328">
        <f ca="1">0.45*1/4+0.3+ABS(OFFSET($B$21,MATCH(OFFSET($Q$19,0,ROUNDDOWN((MATCH(1,Q32:AZ32)-1)/18,0)*18),$D$22:$D$69,0),0)-B32)*1.75*25.4/1000+0.3+(12-MOD(SUMPRODUCT(Q32:AZ32,Q$21:AZ$21),12))*0.45/12</f>
        <v>1.52505</v>
      </c>
      <c r="BD32" s="328">
        <f ca="1" t="shared" si="7"/>
        <v>5.00344488188976</v>
      </c>
      <c r="BE32" s="340">
        <f ca="1" t="shared" si="8"/>
        <v>2</v>
      </c>
      <c r="BF32" s="340">
        <f ca="1" t="shared" si="9"/>
        <v>6</v>
      </c>
      <c r="BG32" s="340"/>
      <c r="BH32" s="341"/>
      <c r="BI32" s="341"/>
      <c r="BJ32" s="341">
        <v>1</v>
      </c>
      <c r="BK32" s="120"/>
    </row>
    <row r="33" ht="32" customHeight="1" spans="1:63">
      <c r="A33" s="123"/>
      <c r="B33" s="152">
        <f t="shared" si="5"/>
        <v>34</v>
      </c>
      <c r="C33" s="169"/>
      <c r="D33" s="154"/>
      <c r="E33" s="165"/>
      <c r="F33" s="166"/>
      <c r="G33" s="167">
        <f>F32/G$20/M32*SUM(Q33:AZ33)</f>
        <v>5.04545454545455</v>
      </c>
      <c r="H33" s="168" t="s">
        <v>214</v>
      </c>
      <c r="I33" s="216" t="s">
        <v>215</v>
      </c>
      <c r="J33" s="217"/>
      <c r="K33" s="218" t="str">
        <f t="shared" si="10"/>
        <v>C14</v>
      </c>
      <c r="L33" s="168" t="str">
        <f t="shared" si="11"/>
        <v>C13</v>
      </c>
      <c r="M33" s="219"/>
      <c r="N33" s="223"/>
      <c r="O33" s="224"/>
      <c r="P33" s="225" t="s">
        <v>217</v>
      </c>
      <c r="Q33" s="279"/>
      <c r="R33" s="280"/>
      <c r="S33" s="280"/>
      <c r="T33" s="280"/>
      <c r="U33" s="280"/>
      <c r="V33" s="280"/>
      <c r="W33" s="280"/>
      <c r="X33" s="280"/>
      <c r="Y33" s="280"/>
      <c r="Z33" s="280"/>
      <c r="AA33" s="280"/>
      <c r="AB33" s="280"/>
      <c r="AC33" s="280"/>
      <c r="AD33" s="280"/>
      <c r="AE33" s="280"/>
      <c r="AF33" s="280"/>
      <c r="AG33" s="280"/>
      <c r="AH33" s="309"/>
      <c r="AI33" s="279">
        <v>1</v>
      </c>
      <c r="AJ33" s="280"/>
      <c r="AK33" s="280"/>
      <c r="AL33" s="280"/>
      <c r="AM33" s="280"/>
      <c r="AN33" s="280"/>
      <c r="AO33" s="280"/>
      <c r="AP33" s="280"/>
      <c r="AQ33" s="280"/>
      <c r="AR33" s="280"/>
      <c r="AS33" s="280"/>
      <c r="AT33" s="280"/>
      <c r="AU33" s="280"/>
      <c r="AV33" s="280"/>
      <c r="AW33" s="280"/>
      <c r="AX33" s="280"/>
      <c r="AY33" s="280"/>
      <c r="AZ33" s="309"/>
      <c r="BA33" s="325" t="str">
        <f ca="1">MID(OFFSET($Q$19,0,ROUNDDOWN((MATCH(1,Q33:AZ33)-1)/18,0)*18),11,99)&amp;"-"&amp;TEXT(SUMPRODUCT(Q33:AZ33,Q$21:AZ$21),"00")&amp;"-"&amp;MID(D32,11,99)&amp;"-"&amp;P33</f>
        <v>PD02-01-SR01 to 04-PSU2</v>
      </c>
      <c r="BB33" s="326">
        <f t="shared" si="6"/>
        <v>1</v>
      </c>
      <c r="BC33" s="329">
        <f ca="1">0.45*1/4+0.3+ABS(OFFSET($B$21,MATCH(OFFSET($Q$19,0,ROUNDDOWN((MATCH(1,Q33:AZ33)-1)/18,0)*18),$D$22:$D$69,0),0)-B32)*1.75*25.4/1000+0.3+(12-MOD(SUMPRODUCT(Q33:AZ33,Q$21:AZ$21),12))*0.45/12</f>
        <v>1.4806</v>
      </c>
      <c r="BD33" s="329">
        <f ca="1" t="shared" si="7"/>
        <v>4.85761154855643</v>
      </c>
      <c r="BE33" s="342">
        <f ca="1" t="shared" si="8"/>
        <v>2</v>
      </c>
      <c r="BF33" s="342">
        <f ca="1" t="shared" si="9"/>
        <v>5</v>
      </c>
      <c r="BG33" s="342"/>
      <c r="BH33" s="343"/>
      <c r="BI33" s="343"/>
      <c r="BJ33" s="343">
        <v>1</v>
      </c>
      <c r="BK33" s="120"/>
    </row>
    <row r="34" ht="32" customHeight="1" spans="1:63">
      <c r="A34" s="123"/>
      <c r="B34" s="152">
        <f t="shared" si="5"/>
        <v>33</v>
      </c>
      <c r="C34" s="164" t="s">
        <v>211</v>
      </c>
      <c r="D34" s="154" t="s">
        <v>218</v>
      </c>
      <c r="E34" s="170" t="s">
        <v>213</v>
      </c>
      <c r="F34" s="166">
        <v>1998</v>
      </c>
      <c r="G34" s="167">
        <f>F34/G$20/M34*SUM(Q34:AZ34)</f>
        <v>5.04545454545455</v>
      </c>
      <c r="H34" s="168" t="s">
        <v>214</v>
      </c>
      <c r="I34" s="216" t="s">
        <v>215</v>
      </c>
      <c r="J34" s="217"/>
      <c r="K34" s="218" t="str">
        <f t="shared" si="10"/>
        <v>C14</v>
      </c>
      <c r="L34" s="168" t="str">
        <f t="shared" si="11"/>
        <v>C13</v>
      </c>
      <c r="M34" s="219">
        <f>SUM(Q34:AZ35)</f>
        <v>2</v>
      </c>
      <c r="N34" s="220"/>
      <c r="O34" s="221"/>
      <c r="P34" s="222" t="s">
        <v>216</v>
      </c>
      <c r="Q34" s="277"/>
      <c r="R34" s="278">
        <v>1</v>
      </c>
      <c r="S34" s="278"/>
      <c r="T34" s="278"/>
      <c r="U34" s="278"/>
      <c r="V34" s="278"/>
      <c r="W34" s="278"/>
      <c r="X34" s="278"/>
      <c r="Y34" s="278"/>
      <c r="Z34" s="278"/>
      <c r="AA34" s="278"/>
      <c r="AB34" s="278"/>
      <c r="AC34" s="278"/>
      <c r="AD34" s="278"/>
      <c r="AE34" s="278"/>
      <c r="AF34" s="278"/>
      <c r="AG34" s="278"/>
      <c r="AH34" s="308"/>
      <c r="AI34" s="277"/>
      <c r="AJ34" s="278"/>
      <c r="AK34" s="278"/>
      <c r="AL34" s="278"/>
      <c r="AM34" s="278"/>
      <c r="AN34" s="278"/>
      <c r="AO34" s="278"/>
      <c r="AP34" s="278"/>
      <c r="AQ34" s="278"/>
      <c r="AR34" s="278"/>
      <c r="AS34" s="278"/>
      <c r="AT34" s="278"/>
      <c r="AU34" s="278"/>
      <c r="AV34" s="278"/>
      <c r="AW34" s="278"/>
      <c r="AX34" s="278"/>
      <c r="AY34" s="278"/>
      <c r="AZ34" s="308"/>
      <c r="BA34" s="322" t="str">
        <f ca="1">MID(OFFSET($Q$19,0,ROUNDDOWN((MATCH(1,Q34:AZ34)-1)/18,0)*18),11,99)&amp;"-"&amp;TEXT(SUMPRODUCT(Q34:AZ34,Q$21:AZ$21),"00")&amp;"-"&amp;MID(D34,11,99)&amp;"-"&amp;P34</f>
        <v>PD01-02-SR05 to 08-PSU1</v>
      </c>
      <c r="BB34" s="323">
        <f t="shared" si="6"/>
        <v>2</v>
      </c>
      <c r="BC34" s="328">
        <f ca="1">0.45*1/4+0.3+ABS(OFFSET($B$21,MATCH(OFFSET($Q$19,0,ROUNDDOWN((MATCH(1,Q34:AZ34)-1)/18,0)*18),$D$22:$D$69,0),0)-B34)*1.75*25.4/1000+0.3+(12-MOD(SUMPRODUCT(Q34:AZ34,Q$21:AZ$21),12))*0.45/12</f>
        <v>1.57645</v>
      </c>
      <c r="BD34" s="328">
        <f ca="1" t="shared" si="7"/>
        <v>5.17208005249344</v>
      </c>
      <c r="BE34" s="340">
        <f ca="1" t="shared" si="8"/>
        <v>2</v>
      </c>
      <c r="BF34" s="340">
        <f ca="1" t="shared" si="9"/>
        <v>6</v>
      </c>
      <c r="BG34" s="340"/>
      <c r="BH34" s="341"/>
      <c r="BI34" s="341"/>
      <c r="BJ34" s="341">
        <v>1</v>
      </c>
      <c r="BK34" s="120"/>
    </row>
    <row r="35" ht="33" customHeight="1" spans="1:63">
      <c r="A35" s="123"/>
      <c r="B35" s="152">
        <f t="shared" si="5"/>
        <v>32</v>
      </c>
      <c r="C35" s="169"/>
      <c r="D35" s="154"/>
      <c r="E35" s="171"/>
      <c r="F35" s="166"/>
      <c r="G35" s="167">
        <f>F34/G$20/M34*SUM(Q35:AZ35)</f>
        <v>5.04545454545455</v>
      </c>
      <c r="H35" s="168" t="s">
        <v>214</v>
      </c>
      <c r="I35" s="216" t="s">
        <v>215</v>
      </c>
      <c r="J35" s="217"/>
      <c r="K35" s="218" t="str">
        <f t="shared" si="10"/>
        <v>C14</v>
      </c>
      <c r="L35" s="168" t="str">
        <f t="shared" si="11"/>
        <v>C13</v>
      </c>
      <c r="M35" s="219"/>
      <c r="N35" s="223"/>
      <c r="O35" s="224"/>
      <c r="P35" s="225" t="s">
        <v>217</v>
      </c>
      <c r="Q35" s="279"/>
      <c r="R35" s="280"/>
      <c r="S35" s="280"/>
      <c r="T35" s="280"/>
      <c r="U35" s="280"/>
      <c r="V35" s="280"/>
      <c r="W35" s="280"/>
      <c r="X35" s="280"/>
      <c r="Y35" s="280"/>
      <c r="Z35" s="280"/>
      <c r="AA35" s="280"/>
      <c r="AB35" s="280"/>
      <c r="AC35" s="280"/>
      <c r="AD35" s="280"/>
      <c r="AE35" s="280"/>
      <c r="AF35" s="280"/>
      <c r="AG35" s="280"/>
      <c r="AH35" s="309"/>
      <c r="AI35" s="279"/>
      <c r="AJ35" s="280">
        <v>1</v>
      </c>
      <c r="AK35" s="280"/>
      <c r="AL35" s="280"/>
      <c r="AM35" s="280"/>
      <c r="AN35" s="280"/>
      <c r="AO35" s="280"/>
      <c r="AP35" s="280"/>
      <c r="AQ35" s="280"/>
      <c r="AR35" s="280"/>
      <c r="AS35" s="280"/>
      <c r="AT35" s="280"/>
      <c r="AU35" s="280"/>
      <c r="AV35" s="280"/>
      <c r="AW35" s="280"/>
      <c r="AX35" s="280"/>
      <c r="AY35" s="280"/>
      <c r="AZ35" s="309"/>
      <c r="BA35" s="325" t="str">
        <f ca="1">MID(OFFSET($Q$19,0,ROUNDDOWN((MATCH(1,Q35:AZ35)-1)/18,0)*18),11,99)&amp;"-"&amp;TEXT(SUMPRODUCT(Q35:AZ35,Q$21:AZ$21),"00")&amp;"-"&amp;MID(D34,11,99)&amp;"-"&amp;P35</f>
        <v>PD02-02-SR05 to 08-PSU2</v>
      </c>
      <c r="BB35" s="326">
        <f t="shared" si="6"/>
        <v>2</v>
      </c>
      <c r="BC35" s="329">
        <f ca="1">0.45*1/4+0.3+ABS(OFFSET($B$21,MATCH(OFFSET($Q$19,0,ROUNDDOWN((MATCH(1,Q35:AZ35)-1)/18,0)*18),$D$22:$D$69,0),0)-B34)*1.75*25.4/1000+0.3+(12-MOD(SUMPRODUCT(Q35:AZ35,Q$21:AZ$21),12))*0.45/12</f>
        <v>1.532</v>
      </c>
      <c r="BD35" s="329">
        <f ca="1" t="shared" si="7"/>
        <v>5.02624671916011</v>
      </c>
      <c r="BE35" s="342">
        <f ca="1" t="shared" si="8"/>
        <v>2</v>
      </c>
      <c r="BF35" s="342">
        <f ca="1" t="shared" si="9"/>
        <v>6</v>
      </c>
      <c r="BG35" s="342"/>
      <c r="BH35" s="343"/>
      <c r="BI35" s="343"/>
      <c r="BJ35" s="343">
        <v>1</v>
      </c>
      <c r="BK35" s="120"/>
    </row>
    <row r="36" ht="15.6" spans="2:63">
      <c r="B36" s="152">
        <f t="shared" si="5"/>
        <v>31</v>
      </c>
      <c r="C36" s="172" t="s">
        <v>219</v>
      </c>
      <c r="D36" s="154" t="s">
        <v>220</v>
      </c>
      <c r="E36" s="154" t="s">
        <v>221</v>
      </c>
      <c r="F36" s="173">
        <v>200</v>
      </c>
      <c r="G36" s="174">
        <f>F36/G$20/M36*SUM(Q36:AZ36)</f>
        <v>0.505050505050505</v>
      </c>
      <c r="H36" s="152" t="str">
        <f>IF(G36&gt;10,"C20","C14")</f>
        <v>C14</v>
      </c>
      <c r="I36" s="175" t="str">
        <f>"C"&amp;(RIGHT(H36,2)-1)</f>
        <v>C13</v>
      </c>
      <c r="J36" s="226"/>
      <c r="K36" s="227" t="str">
        <f t="shared" si="10"/>
        <v>C14</v>
      </c>
      <c r="L36" s="152" t="str">
        <f t="shared" si="11"/>
        <v>C13</v>
      </c>
      <c r="M36" s="228">
        <f>SUM(Q36:AZ37)</f>
        <v>2</v>
      </c>
      <c r="N36" s="220"/>
      <c r="O36" s="221"/>
      <c r="P36" s="222" t="s">
        <v>216</v>
      </c>
      <c r="Q36" s="271"/>
      <c r="R36" s="272"/>
      <c r="S36" s="272"/>
      <c r="T36" s="272"/>
      <c r="U36" s="272"/>
      <c r="V36" s="272"/>
      <c r="W36" s="272"/>
      <c r="X36" s="272"/>
      <c r="Y36" s="272"/>
      <c r="Z36" s="272"/>
      <c r="AA36" s="272"/>
      <c r="AB36" s="272"/>
      <c r="AC36" s="272">
        <v>1</v>
      </c>
      <c r="AD36" s="272"/>
      <c r="AE36" s="272"/>
      <c r="AF36" s="272"/>
      <c r="AG36" s="272"/>
      <c r="AH36" s="305"/>
      <c r="AI36" s="271"/>
      <c r="AJ36" s="272"/>
      <c r="AK36" s="272"/>
      <c r="AL36" s="272"/>
      <c r="AM36" s="272"/>
      <c r="AN36" s="272"/>
      <c r="AO36" s="272"/>
      <c r="AP36" s="272"/>
      <c r="AQ36" s="272"/>
      <c r="AR36" s="272"/>
      <c r="AS36" s="272"/>
      <c r="AT36" s="272"/>
      <c r="AU36" s="272"/>
      <c r="AV36" s="272"/>
      <c r="AW36" s="272"/>
      <c r="AX36" s="272"/>
      <c r="AY36" s="272"/>
      <c r="AZ36" s="305"/>
      <c r="BA36" s="322" t="str">
        <f ca="1">MID(OFFSET($Q$19,0,ROUNDDOWN((MATCH(1,Q36:AZ36)-1)/18,0)*18),11,99)&amp;"-"&amp;TEXT(SUMPRODUCT(Q36:AZ36,Q$21:AZ$21),"00")&amp;"-"&amp;MID(D36,11,99)&amp;"-"&amp;P36</f>
        <v>PD01-13-SW01-PSU1</v>
      </c>
      <c r="BB36" s="323">
        <f t="shared" si="6"/>
        <v>13</v>
      </c>
      <c r="BC36" s="324">
        <f ca="1">0.45*1/4+0.3+ABS(OFFSET($B$21,MATCH(OFFSET($Q$19,0,ROUNDDOWN((MATCH(1,Q36:AZ36)-1)/18,0)*18),$D$22:$D$69,0),0)-B36)*1.75*25.4/1000+0.3+(12-MOD(SUMPRODUCT(Q36:AZ36,Q$21:AZ$21),12))*0.45/12</f>
        <v>1.70285</v>
      </c>
      <c r="BD36" s="324">
        <f ca="1" t="shared" si="7"/>
        <v>5.5867782152231</v>
      </c>
      <c r="BE36" s="336">
        <f ca="1" t="shared" si="8"/>
        <v>2</v>
      </c>
      <c r="BF36" s="336">
        <f ca="1" t="shared" si="9"/>
        <v>6</v>
      </c>
      <c r="BG36" s="336"/>
      <c r="BH36" s="337">
        <v>1</v>
      </c>
      <c r="BI36" s="337"/>
      <c r="BJ36" s="337"/>
      <c r="BK36" s="120"/>
    </row>
    <row r="37" ht="16.35" spans="2:63">
      <c r="B37" s="152"/>
      <c r="C37" s="172"/>
      <c r="D37" s="154"/>
      <c r="E37" s="154"/>
      <c r="F37" s="173"/>
      <c r="G37" s="174">
        <f>F36/G$20/M36*SUM(Q37:AZ37)</f>
        <v>0.505050505050505</v>
      </c>
      <c r="H37" s="152" t="str">
        <f>IF(G37&gt;10,"C20","C14")</f>
        <v>C14</v>
      </c>
      <c r="I37" s="175" t="str">
        <f>"C"&amp;(RIGHT(H37,2)-1)</f>
        <v>C13</v>
      </c>
      <c r="J37" s="226"/>
      <c r="K37" s="227" t="str">
        <f t="shared" si="10"/>
        <v>C14</v>
      </c>
      <c r="L37" s="152" t="str">
        <f t="shared" si="11"/>
        <v>C13</v>
      </c>
      <c r="M37" s="228"/>
      <c r="N37" s="223"/>
      <c r="O37" s="224"/>
      <c r="P37" s="225" t="s">
        <v>217</v>
      </c>
      <c r="Q37" s="275"/>
      <c r="R37" s="276"/>
      <c r="S37" s="276"/>
      <c r="T37" s="276"/>
      <c r="U37" s="276"/>
      <c r="V37" s="276"/>
      <c r="W37" s="276"/>
      <c r="X37" s="276"/>
      <c r="Y37" s="276"/>
      <c r="Z37" s="276"/>
      <c r="AA37" s="276"/>
      <c r="AB37" s="276"/>
      <c r="AC37" s="276"/>
      <c r="AD37" s="276"/>
      <c r="AE37" s="276"/>
      <c r="AF37" s="276"/>
      <c r="AG37" s="276"/>
      <c r="AH37" s="307"/>
      <c r="AI37" s="275"/>
      <c r="AJ37" s="276"/>
      <c r="AK37" s="276"/>
      <c r="AL37" s="276"/>
      <c r="AM37" s="276"/>
      <c r="AN37" s="276"/>
      <c r="AO37" s="276"/>
      <c r="AP37" s="276"/>
      <c r="AQ37" s="276"/>
      <c r="AR37" s="276"/>
      <c r="AS37" s="276"/>
      <c r="AT37" s="276"/>
      <c r="AU37" s="276"/>
      <c r="AV37" s="276">
        <v>1</v>
      </c>
      <c r="AW37" s="276"/>
      <c r="AX37" s="276"/>
      <c r="AY37" s="276"/>
      <c r="AZ37" s="307"/>
      <c r="BA37" s="325" t="str">
        <f ca="1">MID(OFFSET($Q$19,0,ROUNDDOWN((MATCH(1,Q37:AZ37)-1)/18,0)*18),11,99)&amp;"-"&amp;TEXT(SUMPRODUCT(Q37:AZ37,Q$21:AZ$21),"00")&amp;"-"&amp;MID(D36,11,99)&amp;"-"&amp;P37</f>
        <v>PD02-14-SW01-PSU2</v>
      </c>
      <c r="BB37" s="326">
        <f t="shared" si="6"/>
        <v>14</v>
      </c>
      <c r="BC37" s="327">
        <f ca="1">0.45*1/4+0.3+ABS(OFFSET($B$21,MATCH(OFFSET($Q$19,0,ROUNDDOWN((MATCH(1,Q37:AZ37)-1)/18,0)*18),$D$22:$D$69,0),0)-B36)*1.75*25.4/1000+0.3+(12-MOD(SUMPRODUCT(Q37:AZ37,Q$21:AZ$21),12))*0.45/12</f>
        <v>1.6209</v>
      </c>
      <c r="BD37" s="327">
        <f ca="1" t="shared" si="7"/>
        <v>5.31791338582677</v>
      </c>
      <c r="BE37" s="338">
        <f ca="1" t="shared" si="8"/>
        <v>2</v>
      </c>
      <c r="BF37" s="338">
        <f ca="1" t="shared" si="9"/>
        <v>6</v>
      </c>
      <c r="BG37" s="338"/>
      <c r="BH37" s="339">
        <v>1</v>
      </c>
      <c r="BI37" s="339"/>
      <c r="BJ37" s="339"/>
      <c r="BK37" s="120"/>
    </row>
    <row r="38" ht="32" customHeight="1" spans="1:63">
      <c r="A38" s="123"/>
      <c r="B38" s="175">
        <f>B36-1</f>
        <v>30</v>
      </c>
      <c r="C38" s="176" t="s">
        <v>222</v>
      </c>
      <c r="D38" s="177" t="s">
        <v>223</v>
      </c>
      <c r="E38" s="164" t="s">
        <v>224</v>
      </c>
      <c r="F38" s="161"/>
      <c r="G38" s="162"/>
      <c r="H38" s="163"/>
      <c r="I38" s="209"/>
      <c r="J38" s="210"/>
      <c r="K38" s="211"/>
      <c r="L38" s="163"/>
      <c r="M38" s="212"/>
      <c r="N38" s="220"/>
      <c r="O38" s="221"/>
      <c r="P38" s="215"/>
      <c r="Q38" s="281"/>
      <c r="R38" s="282"/>
      <c r="S38" s="282"/>
      <c r="T38" s="282"/>
      <c r="U38" s="282"/>
      <c r="V38" s="282"/>
      <c r="W38" s="282"/>
      <c r="X38" s="282"/>
      <c r="Y38" s="282"/>
      <c r="Z38" s="282"/>
      <c r="AA38" s="282"/>
      <c r="AB38" s="282"/>
      <c r="AC38" s="282"/>
      <c r="AD38" s="282"/>
      <c r="AE38" s="282"/>
      <c r="AF38" s="282"/>
      <c r="AG38" s="282"/>
      <c r="AH38" s="310"/>
      <c r="AI38" s="281"/>
      <c r="AJ38" s="282"/>
      <c r="AK38" s="282"/>
      <c r="AL38" s="282"/>
      <c r="AM38" s="282"/>
      <c r="AN38" s="282"/>
      <c r="AO38" s="282"/>
      <c r="AP38" s="282"/>
      <c r="AQ38" s="282"/>
      <c r="AR38" s="282"/>
      <c r="AS38" s="282"/>
      <c r="AT38" s="282"/>
      <c r="AU38" s="282"/>
      <c r="AV38" s="282"/>
      <c r="AW38" s="282"/>
      <c r="AX38" s="282"/>
      <c r="AY38" s="282"/>
      <c r="AZ38" s="310"/>
      <c r="BA38" s="322" t="e">
        <f ca="1">MID(OFFSET($Q$19,0,ROUNDDOWN((MATCH(1,Q38:AZ38)-1)/18,0)*18),11,99)&amp;"-"&amp;TEXT(SUMPRODUCT(Q38:AZ38,Q$21:AZ$21),"00")&amp;"-"&amp;MID(D38,11,99)&amp;"-"&amp;P38</f>
        <v>#N/A</v>
      </c>
      <c r="BB38" s="323">
        <f t="shared" si="6"/>
        <v>0</v>
      </c>
      <c r="BC38" s="324" t="e">
        <f ca="1">0.45*1/4+0.3+ABS(OFFSET($B$21,MATCH(OFFSET($Q$19,0,ROUNDDOWN((MATCH(1,Q38:AZ38)-1)/18,0)*18),$D$22:$D$69,0),0)-B38)*1.75*25.4/1000+0.3+(12-MOD(SUMPRODUCT(Q38:AZ38,Q$21:AZ$21),12))*0.45/12</f>
        <v>#N/A</v>
      </c>
      <c r="BD38" s="324" t="e">
        <f ca="1" t="shared" si="7"/>
        <v>#N/A</v>
      </c>
      <c r="BE38" s="336" t="e">
        <f ca="1" t="shared" si="8"/>
        <v>#N/A</v>
      </c>
      <c r="BF38" s="336" t="e">
        <f ca="1" t="shared" si="9"/>
        <v>#N/A</v>
      </c>
      <c r="BG38" s="336"/>
      <c r="BH38" s="337"/>
      <c r="BI38" s="337"/>
      <c r="BJ38" s="337">
        <v>1</v>
      </c>
      <c r="BK38" s="120"/>
    </row>
    <row r="39" ht="32" customHeight="1" spans="1:63">
      <c r="A39" s="123"/>
      <c r="B39" s="175">
        <f t="shared" ref="B39:B67" si="12">B38-1</f>
        <v>29</v>
      </c>
      <c r="C39" s="178"/>
      <c r="D39" s="179"/>
      <c r="E39" s="180"/>
      <c r="F39" s="161"/>
      <c r="G39" s="162"/>
      <c r="H39" s="163"/>
      <c r="I39" s="209"/>
      <c r="J39" s="210"/>
      <c r="K39" s="211"/>
      <c r="L39" s="163"/>
      <c r="M39" s="212"/>
      <c r="N39" s="223"/>
      <c r="O39" s="224"/>
      <c r="P39" s="215"/>
      <c r="Q39" s="283"/>
      <c r="R39" s="284"/>
      <c r="S39" s="284"/>
      <c r="T39" s="284"/>
      <c r="U39" s="284"/>
      <c r="V39" s="284"/>
      <c r="W39" s="284"/>
      <c r="X39" s="284"/>
      <c r="Y39" s="284"/>
      <c r="Z39" s="284"/>
      <c r="AA39" s="284"/>
      <c r="AB39" s="284"/>
      <c r="AC39" s="284"/>
      <c r="AD39" s="284"/>
      <c r="AE39" s="284"/>
      <c r="AF39" s="284"/>
      <c r="AG39" s="284"/>
      <c r="AH39" s="311"/>
      <c r="AI39" s="283"/>
      <c r="AJ39" s="284"/>
      <c r="AK39" s="284"/>
      <c r="AL39" s="284"/>
      <c r="AM39" s="284"/>
      <c r="AN39" s="284"/>
      <c r="AO39" s="284"/>
      <c r="AP39" s="284"/>
      <c r="AQ39" s="284"/>
      <c r="AR39" s="284"/>
      <c r="AS39" s="284"/>
      <c r="AT39" s="284"/>
      <c r="AU39" s="284"/>
      <c r="AV39" s="284"/>
      <c r="AW39" s="284"/>
      <c r="AX39" s="284"/>
      <c r="AY39" s="284"/>
      <c r="AZ39" s="311"/>
      <c r="BA39" s="325" t="e">
        <f ca="1">MID(OFFSET($Q$19,0,ROUNDDOWN((MATCH(1,Q39:AZ39)-1)/18,0)*18),11,99)&amp;"-"&amp;TEXT(SUMPRODUCT(Q39:AZ39,Q$21:AZ$21),"00")&amp;"-"&amp;MID(D38,11,99)&amp;"-"&amp;P39</f>
        <v>#N/A</v>
      </c>
      <c r="BB39" s="326">
        <f t="shared" si="6"/>
        <v>0</v>
      </c>
      <c r="BC39" s="327" t="e">
        <f ca="1">0.45*1/4+0.3+ABS(OFFSET($B$21,MATCH(OFFSET($Q$19,0,ROUNDDOWN((MATCH(1,Q39:AZ39)-1)/18,0)*18),$D$22:$D$69,0),0)-B38)*1.75*25.4/1000+0.3+(12-MOD(SUMPRODUCT(Q39:AZ39,Q$21:AZ$21),12))*0.45/12</f>
        <v>#N/A</v>
      </c>
      <c r="BD39" s="327" t="e">
        <f ca="1" t="shared" si="7"/>
        <v>#N/A</v>
      </c>
      <c r="BE39" s="338" t="e">
        <f ca="1" t="shared" si="8"/>
        <v>#N/A</v>
      </c>
      <c r="BF39" s="338" t="e">
        <f ca="1" t="shared" si="9"/>
        <v>#N/A</v>
      </c>
      <c r="BG39" s="338"/>
      <c r="BH39" s="339"/>
      <c r="BI39" s="339"/>
      <c r="BJ39" s="339">
        <v>1</v>
      </c>
      <c r="BK39" s="120"/>
    </row>
    <row r="40" ht="32" customHeight="1" spans="1:63">
      <c r="A40" s="123"/>
      <c r="B40" s="175">
        <f t="shared" si="12"/>
        <v>28</v>
      </c>
      <c r="C40" s="178"/>
      <c r="D40" s="179"/>
      <c r="E40" s="180"/>
      <c r="F40" s="181">
        <f>(6*750+2*70+6*284+2*1239)/0.9</f>
        <v>9802.22222222222</v>
      </c>
      <c r="G40" s="182">
        <f>F40/G$20/M40*SUM(Q40:AZ40)</f>
        <v>6.18827160493827</v>
      </c>
      <c r="H40" s="152" t="s">
        <v>225</v>
      </c>
      <c r="I40" s="175" t="str">
        <f>"C"&amp;(RIGHT(H40,2)-1)</f>
        <v>C19</v>
      </c>
      <c r="J40" s="226"/>
      <c r="K40" s="227" t="str">
        <f>IF(OR(I40="C13",I40="C15"),"C14","C20")</f>
        <v>C20</v>
      </c>
      <c r="L40" s="152" t="str">
        <f>"C"&amp;(RIGHT(K40,2)-1)</f>
        <v>C19</v>
      </c>
      <c r="M40" s="229">
        <f>SUM(Q40:AZ50)</f>
        <v>8</v>
      </c>
      <c r="N40" s="220"/>
      <c r="O40" s="221"/>
      <c r="P40" s="230" t="s">
        <v>216</v>
      </c>
      <c r="Q40" s="285"/>
      <c r="R40" s="152"/>
      <c r="S40" s="152"/>
      <c r="T40" s="152"/>
      <c r="U40" s="152"/>
      <c r="V40" s="152"/>
      <c r="W40" s="152">
        <v>1</v>
      </c>
      <c r="X40" s="152"/>
      <c r="Y40" s="152"/>
      <c r="Z40" s="152"/>
      <c r="AA40" s="152"/>
      <c r="AB40" s="152"/>
      <c r="AC40" s="152"/>
      <c r="AD40" s="152"/>
      <c r="AE40" s="152"/>
      <c r="AF40" s="152"/>
      <c r="AG40" s="152"/>
      <c r="AH40" s="152"/>
      <c r="AI40" s="285"/>
      <c r="AJ40" s="152"/>
      <c r="AK40" s="152"/>
      <c r="AL40" s="152"/>
      <c r="AM40" s="152"/>
      <c r="AN40" s="152"/>
      <c r="AO40" s="152"/>
      <c r="AP40" s="152"/>
      <c r="AQ40" s="152"/>
      <c r="AR40" s="152"/>
      <c r="AS40" s="152"/>
      <c r="AT40" s="152"/>
      <c r="AU40" s="152"/>
      <c r="AV40" s="152"/>
      <c r="AW40" s="152"/>
      <c r="AX40" s="152"/>
      <c r="AY40" s="152"/>
      <c r="AZ40" s="152"/>
      <c r="BA40" s="322" t="str">
        <f ca="1">MID(OFFSET($Q$19,0,ROUNDDOWN((MATCH(1,Q40:AZ40)-1)/18,0)*18),11,99)&amp;"-"&amp;TEXT(SUMPRODUCT(Q40:AZ40,Q$21:AZ$21),"00")&amp;"-"&amp;MID(D40,11,99)&amp;"-"&amp;P40</f>
        <v>PD01-07--PSU1</v>
      </c>
      <c r="BB40" s="323">
        <f t="shared" si="6"/>
        <v>7</v>
      </c>
      <c r="BC40" s="324">
        <f ca="1">0.45*1/4+0.3+ABS(OFFSET($B$21,MATCH(OFFSET($Q$19,0,ROUNDDOWN((MATCH(1,Q40:AZ40)-1)/18,0)*18),$D$22:$D$69,0),0)-B40)*1.75*25.4/1000+0.3+(12-MOD(SUMPRODUCT(Q40:AZ40,Q$21:AZ$21),12))*0.45/12</f>
        <v>1.6112</v>
      </c>
      <c r="BD40" s="324">
        <f ca="1" t="shared" si="7"/>
        <v>5.28608923884515</v>
      </c>
      <c r="BE40" s="336">
        <f ca="1" t="shared" si="8"/>
        <v>2</v>
      </c>
      <c r="BF40" s="336">
        <f ca="1" t="shared" si="9"/>
        <v>6</v>
      </c>
      <c r="BG40" s="336"/>
      <c r="BH40" s="337"/>
      <c r="BI40" s="337"/>
      <c r="BJ40" s="337">
        <v>1</v>
      </c>
      <c r="BK40" s="120"/>
    </row>
    <row r="41" ht="32" customHeight="1" spans="1:63">
      <c r="A41" s="123"/>
      <c r="B41" s="175">
        <f t="shared" si="12"/>
        <v>27</v>
      </c>
      <c r="C41" s="178"/>
      <c r="D41" s="179"/>
      <c r="E41" s="180"/>
      <c r="F41" s="181"/>
      <c r="G41" s="182">
        <f>F40/G$20/M40*SUM(Q41:AZ41)</f>
        <v>6.18827160493827</v>
      </c>
      <c r="H41" s="152" t="s">
        <v>225</v>
      </c>
      <c r="I41" s="175" t="str">
        <f>"C"&amp;(RIGHT(H41,2)-1)</f>
        <v>C19</v>
      </c>
      <c r="J41" s="226"/>
      <c r="K41" s="227" t="str">
        <f>IF(OR(I41="C13",I41="C15"),"C14","C20")</f>
        <v>C20</v>
      </c>
      <c r="L41" s="152" t="str">
        <f>"C"&amp;(RIGHT(K41,2)-1)</f>
        <v>C19</v>
      </c>
      <c r="M41" s="231"/>
      <c r="N41" s="223"/>
      <c r="O41" s="224"/>
      <c r="P41" s="232" t="s">
        <v>217</v>
      </c>
      <c r="Q41" s="285"/>
      <c r="R41" s="152"/>
      <c r="S41" s="152"/>
      <c r="T41" s="152"/>
      <c r="U41" s="152"/>
      <c r="V41" s="152"/>
      <c r="W41" s="152"/>
      <c r="X41" s="152"/>
      <c r="Y41" s="152"/>
      <c r="Z41" s="152"/>
      <c r="AA41" s="152"/>
      <c r="AB41" s="152"/>
      <c r="AC41" s="152"/>
      <c r="AD41" s="152"/>
      <c r="AE41" s="152"/>
      <c r="AF41" s="152"/>
      <c r="AG41" s="152"/>
      <c r="AH41" s="152"/>
      <c r="AI41" s="285"/>
      <c r="AJ41" s="152"/>
      <c r="AK41" s="152"/>
      <c r="AL41" s="152"/>
      <c r="AM41" s="152"/>
      <c r="AN41" s="152"/>
      <c r="AO41" s="152">
        <v>1</v>
      </c>
      <c r="AP41" s="152"/>
      <c r="AQ41" s="152"/>
      <c r="AR41" s="152"/>
      <c r="AS41" s="152"/>
      <c r="AT41" s="152"/>
      <c r="AU41" s="152"/>
      <c r="AV41" s="152"/>
      <c r="AW41" s="152"/>
      <c r="AX41" s="152"/>
      <c r="AY41" s="152"/>
      <c r="AZ41" s="152"/>
      <c r="BA41" s="325" t="str">
        <f ca="1">MID(OFFSET($Q$19,0,ROUNDDOWN((MATCH(1,Q41:AZ41)-1)/18,0)*18),11,99)&amp;"-"&amp;TEXT(SUMPRODUCT(Q41:AZ41,Q$21:AZ$21),"00")&amp;"-"&amp;MID(D40,11,99)&amp;"-"&amp;P41</f>
        <v>PD02-07--PSU2</v>
      </c>
      <c r="BB41" s="326">
        <f t="shared" si="6"/>
        <v>7</v>
      </c>
      <c r="BC41" s="327">
        <f ca="1">0.45*1/4+0.3+ABS(OFFSET($B$21,MATCH(OFFSET($Q$19,0,ROUNDDOWN((MATCH(1,Q41:AZ41)-1)/18,0)*18),$D$22:$D$69,0),0)-B40)*1.75*25.4/1000+0.3+(12-MOD(SUMPRODUCT(Q41:AZ41,Q$21:AZ$21),12))*0.45/12</f>
        <v>1.56675</v>
      </c>
      <c r="BD41" s="327">
        <f ca="1" t="shared" si="7"/>
        <v>5.14025590551181</v>
      </c>
      <c r="BE41" s="338">
        <f ca="1" t="shared" si="8"/>
        <v>2</v>
      </c>
      <c r="BF41" s="338">
        <f ca="1" t="shared" si="9"/>
        <v>6</v>
      </c>
      <c r="BG41" s="338"/>
      <c r="BH41" s="339"/>
      <c r="BI41" s="339"/>
      <c r="BJ41" s="339">
        <v>1</v>
      </c>
      <c r="BK41" s="120"/>
    </row>
    <row r="42" ht="32" customHeight="1" spans="1:63">
      <c r="A42" s="123"/>
      <c r="B42" s="175">
        <f t="shared" si="12"/>
        <v>26</v>
      </c>
      <c r="C42" s="178"/>
      <c r="D42" s="179"/>
      <c r="E42" s="180"/>
      <c r="F42" s="181"/>
      <c r="G42" s="174"/>
      <c r="H42" s="152"/>
      <c r="I42" s="175"/>
      <c r="J42" s="226"/>
      <c r="K42" s="227"/>
      <c r="L42" s="152"/>
      <c r="M42" s="231"/>
      <c r="N42" s="220"/>
      <c r="O42" s="221"/>
      <c r="P42" s="215"/>
      <c r="Q42" s="285"/>
      <c r="R42" s="152"/>
      <c r="S42" s="152"/>
      <c r="T42" s="152"/>
      <c r="U42" s="152"/>
      <c r="V42" s="152"/>
      <c r="W42" s="152"/>
      <c r="X42" s="152"/>
      <c r="Y42" s="152"/>
      <c r="Z42" s="152"/>
      <c r="AA42" s="152"/>
      <c r="AB42" s="152"/>
      <c r="AC42" s="152"/>
      <c r="AD42" s="152"/>
      <c r="AE42" s="152"/>
      <c r="AF42" s="152"/>
      <c r="AG42" s="152"/>
      <c r="AH42" s="152"/>
      <c r="AI42" s="285"/>
      <c r="AJ42" s="152"/>
      <c r="AK42" s="152"/>
      <c r="AL42" s="152"/>
      <c r="AM42" s="152"/>
      <c r="AN42" s="152"/>
      <c r="AO42" s="152"/>
      <c r="AP42" s="152"/>
      <c r="AQ42" s="152"/>
      <c r="AR42" s="152"/>
      <c r="AS42" s="152"/>
      <c r="AT42" s="152"/>
      <c r="AU42" s="152"/>
      <c r="AV42" s="152"/>
      <c r="AW42" s="152"/>
      <c r="AX42" s="152"/>
      <c r="AY42" s="152"/>
      <c r="AZ42" s="152"/>
      <c r="BA42" s="322" t="e">
        <f ca="1">MID(OFFSET($Q$19,0,ROUNDDOWN((MATCH(1,Q42:AZ42)-1)/18,0)*18),11,99)&amp;"-"&amp;TEXT(SUMPRODUCT(Q42:AZ42,Q$21:AZ$21),"00")&amp;"-"&amp;MID(D42,11,99)&amp;"-"&amp;P42</f>
        <v>#N/A</v>
      </c>
      <c r="BB42" s="323">
        <f t="shared" si="6"/>
        <v>0</v>
      </c>
      <c r="BC42" s="324" t="e">
        <f ca="1">0.45*1/4+0.3+ABS(OFFSET($B$21,MATCH(OFFSET($Q$19,0,ROUNDDOWN((MATCH(1,Q42:AZ42)-1)/18,0)*18),$D$22:$D$69,0),0)-B42)*1.75*25.4/1000+0.3+(12-MOD(SUMPRODUCT(Q42:AZ42,Q$21:AZ$21),12))*0.45/12</f>
        <v>#N/A</v>
      </c>
      <c r="BD42" s="324" t="e">
        <f ca="1" t="shared" si="7"/>
        <v>#N/A</v>
      </c>
      <c r="BE42" s="336" t="e">
        <f ca="1" t="shared" si="8"/>
        <v>#N/A</v>
      </c>
      <c r="BF42" s="336" t="e">
        <f ca="1" t="shared" si="9"/>
        <v>#N/A</v>
      </c>
      <c r="BG42" s="336"/>
      <c r="BH42" s="337"/>
      <c r="BI42" s="337"/>
      <c r="BJ42" s="337">
        <v>1</v>
      </c>
      <c r="BK42" s="120"/>
    </row>
    <row r="43" ht="32" customHeight="1" spans="1:63">
      <c r="A43" s="123"/>
      <c r="B43" s="175">
        <f t="shared" si="12"/>
        <v>25</v>
      </c>
      <c r="C43" s="178"/>
      <c r="D43" s="179"/>
      <c r="E43" s="180"/>
      <c r="F43" s="181"/>
      <c r="G43" s="174">
        <f>F40/G$20/M40*SUM(Q43:AZ43)</f>
        <v>6.18827160493827</v>
      </c>
      <c r="H43" s="152" t="s">
        <v>225</v>
      </c>
      <c r="I43" s="175" t="str">
        <f>"C"&amp;(RIGHT(H43,2)-1)</f>
        <v>C19</v>
      </c>
      <c r="J43" s="226"/>
      <c r="K43" s="227" t="str">
        <f>IF(OR(I43="C13",I43="C15"),"C14","C20")</f>
        <v>C20</v>
      </c>
      <c r="L43" s="152" t="str">
        <f>"C"&amp;(RIGHT(K43,2)-1)</f>
        <v>C19</v>
      </c>
      <c r="M43" s="231"/>
      <c r="N43" s="223"/>
      <c r="O43" s="224"/>
      <c r="P43" s="230" t="s">
        <v>226</v>
      </c>
      <c r="Q43" s="285"/>
      <c r="R43" s="152"/>
      <c r="S43" s="152"/>
      <c r="T43" s="152"/>
      <c r="U43" s="152"/>
      <c r="V43" s="152"/>
      <c r="W43" s="152"/>
      <c r="X43" s="152">
        <v>1</v>
      </c>
      <c r="Y43" s="152"/>
      <c r="Z43" s="152"/>
      <c r="AA43" s="152"/>
      <c r="AB43" s="152"/>
      <c r="AC43" s="152"/>
      <c r="AD43" s="152"/>
      <c r="AE43" s="152"/>
      <c r="AF43" s="152"/>
      <c r="AG43" s="152"/>
      <c r="AH43" s="152"/>
      <c r="AI43" s="285"/>
      <c r="AJ43" s="152"/>
      <c r="AK43" s="152"/>
      <c r="AL43" s="152"/>
      <c r="AM43" s="152"/>
      <c r="AN43" s="152"/>
      <c r="AO43" s="152"/>
      <c r="AP43" s="152"/>
      <c r="AQ43" s="152"/>
      <c r="AR43" s="152"/>
      <c r="AS43" s="152"/>
      <c r="AT43" s="152"/>
      <c r="AU43" s="152"/>
      <c r="AV43" s="152"/>
      <c r="AW43" s="152"/>
      <c r="AX43" s="152"/>
      <c r="AY43" s="152"/>
      <c r="AZ43" s="152"/>
      <c r="BA43" s="325" t="str">
        <f ca="1">MID(OFFSET($Q$19,0,ROUNDDOWN((MATCH(1,Q43:AZ43)-1)/18,0)*18),11,99)&amp;"-"&amp;TEXT(SUMPRODUCT(Q43:AZ43,Q$21:AZ$21),"00")&amp;"-"&amp;MID(D38,11,99)&amp;"-"&amp;P43</f>
        <v>PD01-08-SW01-PSU3</v>
      </c>
      <c r="BB43" s="326">
        <f t="shared" si="6"/>
        <v>8</v>
      </c>
      <c r="BC43" s="327">
        <f ca="1">0.45*1/4+0.3+ABS(OFFSET($B$21,MATCH(OFFSET($Q$19,0,ROUNDDOWN((MATCH(1,Q43:AZ43)-1)/18,0)*18),$D$22:$D$69,0),0)-B38)*1.75*25.4/1000+0.3+(12-MOD(SUMPRODUCT(Q43:AZ43,Q$21:AZ$21),12))*0.45/12</f>
        <v>1.4848</v>
      </c>
      <c r="BD43" s="327">
        <f ca="1" t="shared" si="7"/>
        <v>4.87139107611549</v>
      </c>
      <c r="BE43" s="338">
        <f ca="1" t="shared" si="8"/>
        <v>2</v>
      </c>
      <c r="BF43" s="338">
        <f ca="1" t="shared" si="9"/>
        <v>5</v>
      </c>
      <c r="BG43" s="338"/>
      <c r="BH43" s="339"/>
      <c r="BI43" s="339"/>
      <c r="BJ43" s="339">
        <v>1</v>
      </c>
      <c r="BK43" s="120"/>
    </row>
    <row r="44" ht="32" customHeight="1" spans="1:63">
      <c r="A44" s="123"/>
      <c r="B44" s="175">
        <f t="shared" si="12"/>
        <v>24</v>
      </c>
      <c r="C44" s="178"/>
      <c r="D44" s="179"/>
      <c r="E44" s="180"/>
      <c r="F44" s="181"/>
      <c r="G44" s="174">
        <f>F40/G$20/M40*SUM(Q44:AZ44)</f>
        <v>6.18827160493827</v>
      </c>
      <c r="H44" s="152" t="s">
        <v>225</v>
      </c>
      <c r="I44" s="175" t="str">
        <f>"C"&amp;(RIGHT(H44,2)-1)</f>
        <v>C19</v>
      </c>
      <c r="J44" s="226"/>
      <c r="K44" s="227" t="str">
        <f>IF(OR(I44="C13",I44="C15"),"C14","C20")</f>
        <v>C20</v>
      </c>
      <c r="L44" s="152" t="str">
        <f>"C"&amp;(RIGHT(K44,2)-1)</f>
        <v>C19</v>
      </c>
      <c r="M44" s="231"/>
      <c r="N44" s="220"/>
      <c r="O44" s="221"/>
      <c r="P44" s="232" t="s">
        <v>227</v>
      </c>
      <c r="Q44" s="285"/>
      <c r="R44" s="152"/>
      <c r="S44" s="152"/>
      <c r="T44" s="152"/>
      <c r="U44" s="152"/>
      <c r="V44" s="152"/>
      <c r="W44" s="152"/>
      <c r="X44" s="152"/>
      <c r="Y44" s="152"/>
      <c r="Z44" s="152"/>
      <c r="AA44" s="152"/>
      <c r="AB44" s="152"/>
      <c r="AC44" s="152"/>
      <c r="AD44" s="152"/>
      <c r="AE44" s="152"/>
      <c r="AF44" s="152"/>
      <c r="AG44" s="152"/>
      <c r="AH44" s="152"/>
      <c r="AI44" s="285"/>
      <c r="AJ44" s="152"/>
      <c r="AK44" s="152"/>
      <c r="AL44" s="152"/>
      <c r="AM44" s="152"/>
      <c r="AN44" s="152"/>
      <c r="AO44" s="152"/>
      <c r="AP44" s="152">
        <v>1</v>
      </c>
      <c r="AQ44" s="152"/>
      <c r="AR44" s="152"/>
      <c r="AS44" s="152"/>
      <c r="AT44" s="152"/>
      <c r="AU44" s="152"/>
      <c r="AV44" s="152"/>
      <c r="AW44" s="152"/>
      <c r="AX44" s="152"/>
      <c r="AY44" s="152"/>
      <c r="AZ44" s="152"/>
      <c r="BA44" s="322" t="str">
        <f ca="1">MID(OFFSET($Q$19,0,ROUNDDOWN((MATCH(1,Q44:AZ44)-1)/18,0)*18),11,99)&amp;"-"&amp;TEXT(SUMPRODUCT(Q44:AZ44,Q$21:AZ$21),"00")&amp;"-"&amp;MID(D44,11,99)&amp;"-"&amp;P44</f>
        <v>PD02-08--PSU4</v>
      </c>
      <c r="BB44" s="323">
        <f t="shared" si="6"/>
        <v>8</v>
      </c>
      <c r="BC44" s="324">
        <f ca="1">0.45*1/4+0.3+ABS(OFFSET($B$21,MATCH(OFFSET($Q$19,0,ROUNDDOWN((MATCH(1,Q44:AZ44)-1)/18,0)*18),$D$22:$D$69,0),0)-B44)*1.75*25.4/1000+0.3+(12-MOD(SUMPRODUCT(Q44:AZ44,Q$21:AZ$21),12))*0.45/12</f>
        <v>1.70705</v>
      </c>
      <c r="BD44" s="324">
        <f ca="1" t="shared" si="7"/>
        <v>5.60055774278215</v>
      </c>
      <c r="BE44" s="336">
        <f ca="1" t="shared" si="8"/>
        <v>2</v>
      </c>
      <c r="BF44" s="336">
        <f ca="1" t="shared" si="9"/>
        <v>6</v>
      </c>
      <c r="BG44" s="336"/>
      <c r="BH44" s="337"/>
      <c r="BI44" s="337"/>
      <c r="BJ44" s="337">
        <v>1</v>
      </c>
      <c r="BK44" s="120"/>
    </row>
    <row r="45" ht="32" customHeight="1" spans="1:63">
      <c r="A45" s="123"/>
      <c r="B45" s="175">
        <f t="shared" si="12"/>
        <v>23</v>
      </c>
      <c r="C45" s="178"/>
      <c r="D45" s="179"/>
      <c r="E45" s="180"/>
      <c r="F45" s="181"/>
      <c r="G45" s="174"/>
      <c r="H45" s="152"/>
      <c r="I45" s="175"/>
      <c r="J45" s="226"/>
      <c r="K45" s="227"/>
      <c r="L45" s="152"/>
      <c r="M45" s="231"/>
      <c r="N45" s="223"/>
      <c r="O45" s="224"/>
      <c r="P45" s="215"/>
      <c r="Q45" s="285"/>
      <c r="R45" s="152"/>
      <c r="S45" s="152"/>
      <c r="T45" s="152"/>
      <c r="U45" s="152"/>
      <c r="V45" s="152"/>
      <c r="W45" s="152"/>
      <c r="X45" s="152"/>
      <c r="Y45" s="152"/>
      <c r="Z45" s="152"/>
      <c r="AA45" s="152"/>
      <c r="AB45" s="152"/>
      <c r="AC45" s="152"/>
      <c r="AD45" s="152"/>
      <c r="AE45" s="152"/>
      <c r="AF45" s="152"/>
      <c r="AG45" s="152"/>
      <c r="AH45" s="152"/>
      <c r="AI45" s="285"/>
      <c r="AJ45" s="152"/>
      <c r="AK45" s="152"/>
      <c r="AL45" s="152"/>
      <c r="AM45" s="152"/>
      <c r="AN45" s="152"/>
      <c r="AO45" s="152"/>
      <c r="AP45" s="152"/>
      <c r="AQ45" s="152"/>
      <c r="AR45" s="152"/>
      <c r="AS45" s="152"/>
      <c r="AT45" s="152"/>
      <c r="AU45" s="152"/>
      <c r="AV45" s="152"/>
      <c r="AW45" s="152"/>
      <c r="AX45" s="152"/>
      <c r="AY45" s="152"/>
      <c r="AZ45" s="152"/>
      <c r="BA45" s="325" t="e">
        <f ca="1">MID(OFFSET($Q$19,0,ROUNDDOWN((MATCH(1,Q45:AZ45)-1)/18,0)*18),11,99)&amp;"-"&amp;TEXT(SUMPRODUCT(Q45:AZ45,Q$21:AZ$21),"00")&amp;"-"&amp;MID(D44,11,99)&amp;"-"&amp;P45</f>
        <v>#N/A</v>
      </c>
      <c r="BB45" s="326">
        <f t="shared" si="6"/>
        <v>0</v>
      </c>
      <c r="BC45" s="327" t="e">
        <f ca="1">0.45*1/4+0.3+ABS(OFFSET($B$21,MATCH(OFFSET($Q$19,0,ROUNDDOWN((MATCH(1,Q45:AZ45)-1)/18,0)*18),$D$22:$D$69,0),0)-B44)*1.75*25.4/1000+0.3+(12-MOD(SUMPRODUCT(Q45:AZ45,Q$21:AZ$21),12))*0.45/12</f>
        <v>#N/A</v>
      </c>
      <c r="BD45" s="327" t="e">
        <f ca="1" t="shared" si="7"/>
        <v>#N/A</v>
      </c>
      <c r="BE45" s="338" t="e">
        <f ca="1" t="shared" si="8"/>
        <v>#N/A</v>
      </c>
      <c r="BF45" s="338" t="e">
        <f ca="1" t="shared" si="9"/>
        <v>#N/A</v>
      </c>
      <c r="BG45" s="338"/>
      <c r="BH45" s="339"/>
      <c r="BI45" s="339"/>
      <c r="BJ45" s="339">
        <v>1</v>
      </c>
      <c r="BK45" s="120"/>
    </row>
    <row r="46" ht="32" customHeight="1" spans="1:63">
      <c r="A46" s="123"/>
      <c r="B46" s="175">
        <f t="shared" si="12"/>
        <v>22</v>
      </c>
      <c r="C46" s="178"/>
      <c r="D46" s="179"/>
      <c r="E46" s="180"/>
      <c r="F46" s="181"/>
      <c r="G46" s="174">
        <f>F40/G$20/M40*SUM(Q46:AZ46)</f>
        <v>6.18827160493827</v>
      </c>
      <c r="H46" s="152" t="s">
        <v>225</v>
      </c>
      <c r="I46" s="175" t="str">
        <f>"C"&amp;(RIGHT(H46,2)-1)</f>
        <v>C19</v>
      </c>
      <c r="J46" s="226"/>
      <c r="K46" s="227" t="str">
        <f>IF(OR(I46="C13",I46="C15"),"C14","C20")</f>
        <v>C20</v>
      </c>
      <c r="L46" s="152" t="str">
        <f>"C"&amp;(RIGHT(K46,2)-1)</f>
        <v>C19</v>
      </c>
      <c r="M46" s="231"/>
      <c r="N46" s="220"/>
      <c r="O46" s="221"/>
      <c r="P46" s="230" t="s">
        <v>228</v>
      </c>
      <c r="Q46" s="285"/>
      <c r="R46" s="152"/>
      <c r="S46" s="152"/>
      <c r="T46" s="152"/>
      <c r="U46" s="152"/>
      <c r="V46" s="152"/>
      <c r="W46" s="152"/>
      <c r="X46" s="152"/>
      <c r="Y46" s="152">
        <v>1</v>
      </c>
      <c r="Z46" s="152"/>
      <c r="AA46" s="152"/>
      <c r="AB46" s="152"/>
      <c r="AC46" s="152"/>
      <c r="AD46" s="152"/>
      <c r="AE46" s="152"/>
      <c r="AF46" s="152"/>
      <c r="AG46" s="152"/>
      <c r="AH46" s="152"/>
      <c r="AI46" s="285"/>
      <c r="AJ46" s="152"/>
      <c r="AK46" s="152"/>
      <c r="AL46" s="152"/>
      <c r="AM46" s="152"/>
      <c r="AN46" s="152"/>
      <c r="AO46" s="152"/>
      <c r="AP46" s="152"/>
      <c r="AQ46" s="152"/>
      <c r="AR46" s="152"/>
      <c r="AS46" s="152"/>
      <c r="AT46" s="152"/>
      <c r="AU46" s="152"/>
      <c r="AV46" s="152"/>
      <c r="AW46" s="152"/>
      <c r="AX46" s="152"/>
      <c r="AY46" s="152"/>
      <c r="AZ46" s="152"/>
      <c r="BA46" s="322" t="str">
        <f ca="1">MID(OFFSET($Q$19,0,ROUNDDOWN((MATCH(1,Q46:AZ46)-1)/18,0)*18),11,99)&amp;"-"&amp;TEXT(SUMPRODUCT(Q46:AZ46,Q$21:AZ$21),"00")&amp;"-"&amp;MID(D46,11,99)&amp;"-"&amp;P46</f>
        <v>PD01-09--PSU5</v>
      </c>
      <c r="BB46" s="323">
        <f t="shared" si="6"/>
        <v>9</v>
      </c>
      <c r="BC46" s="324">
        <f ca="1">0.45*1/4+0.3+ABS(OFFSET($B$21,MATCH(OFFSET($Q$19,0,ROUNDDOWN((MATCH(1,Q46:AZ46)-1)/18,0)*18),$D$22:$D$69,0),0)-B46)*1.75*25.4/1000+0.3+(12-MOD(SUMPRODUCT(Q46:AZ46,Q$21:AZ$21),12))*0.45/12</f>
        <v>1.8029</v>
      </c>
      <c r="BD46" s="324">
        <f ca="1" t="shared" si="7"/>
        <v>5.91502624671916</v>
      </c>
      <c r="BE46" s="336">
        <f ca="1" t="shared" si="8"/>
        <v>2</v>
      </c>
      <c r="BF46" s="336">
        <f ca="1" t="shared" si="9"/>
        <v>6</v>
      </c>
      <c r="BG46" s="336"/>
      <c r="BH46" s="337"/>
      <c r="BI46" s="337"/>
      <c r="BJ46" s="337">
        <v>1</v>
      </c>
      <c r="BK46" s="120"/>
    </row>
    <row r="47" ht="32" customHeight="1" spans="1:63">
      <c r="A47" s="123"/>
      <c r="B47" s="175">
        <f t="shared" si="12"/>
        <v>21</v>
      </c>
      <c r="C47" s="178"/>
      <c r="D47" s="179"/>
      <c r="E47" s="180"/>
      <c r="F47" s="181"/>
      <c r="G47" s="174">
        <f>F40/G$20/M40*SUM(Q47:AZ47)</f>
        <v>6.18827160493827</v>
      </c>
      <c r="H47" s="152" t="s">
        <v>225</v>
      </c>
      <c r="I47" s="175" t="str">
        <f>"C"&amp;(RIGHT(H47,2)-1)</f>
        <v>C19</v>
      </c>
      <c r="J47" s="226"/>
      <c r="K47" s="227" t="str">
        <f>IF(OR(I47="C13",I47="C15"),"C14","C20")</f>
        <v>C20</v>
      </c>
      <c r="L47" s="152" t="str">
        <f>"C"&amp;(RIGHT(K47,2)-1)</f>
        <v>C19</v>
      </c>
      <c r="M47" s="231"/>
      <c r="N47" s="223"/>
      <c r="O47" s="224"/>
      <c r="P47" s="232" t="s">
        <v>229</v>
      </c>
      <c r="Q47" s="285"/>
      <c r="R47" s="152"/>
      <c r="S47" s="152"/>
      <c r="T47" s="152"/>
      <c r="U47" s="152"/>
      <c r="V47" s="152"/>
      <c r="W47" s="152"/>
      <c r="X47" s="152"/>
      <c r="Y47" s="152"/>
      <c r="Z47" s="152"/>
      <c r="AA47" s="152"/>
      <c r="AB47" s="152"/>
      <c r="AC47" s="152"/>
      <c r="AD47" s="152"/>
      <c r="AE47" s="152"/>
      <c r="AF47" s="152"/>
      <c r="AG47" s="152"/>
      <c r="AH47" s="152"/>
      <c r="AI47" s="285"/>
      <c r="AJ47" s="152"/>
      <c r="AK47" s="152"/>
      <c r="AL47" s="152"/>
      <c r="AM47" s="152"/>
      <c r="AN47" s="152"/>
      <c r="AO47" s="152"/>
      <c r="AP47" s="152"/>
      <c r="AQ47" s="152">
        <v>1</v>
      </c>
      <c r="AR47" s="152"/>
      <c r="AS47" s="152"/>
      <c r="AT47" s="152"/>
      <c r="AU47" s="152"/>
      <c r="AV47" s="152"/>
      <c r="AW47" s="152"/>
      <c r="AX47" s="152"/>
      <c r="AY47" s="152"/>
      <c r="AZ47" s="152"/>
      <c r="BA47" s="325" t="str">
        <f ca="1">MID(OFFSET($Q$19,0,ROUNDDOWN((MATCH(1,Q47:AZ47)-1)/18,0)*18),11,99)&amp;"-"&amp;TEXT(SUMPRODUCT(Q47:AZ47,Q$21:AZ$21),"00")&amp;"-"&amp;MID(D42,11,99)&amp;"-"&amp;P47</f>
        <v>PD02-09--PSU6</v>
      </c>
      <c r="BB47" s="326">
        <f t="shared" si="6"/>
        <v>9</v>
      </c>
      <c r="BC47" s="327">
        <f ca="1">0.45*1/4+0.3+ABS(OFFSET($B$21,MATCH(OFFSET($Q$19,0,ROUNDDOWN((MATCH(1,Q47:AZ47)-1)/18,0)*18),$D$22:$D$69,0),0)-B42)*1.75*25.4/1000+0.3+(12-MOD(SUMPRODUCT(Q47:AZ47,Q$21:AZ$21),12))*0.45/12</f>
        <v>1.58065</v>
      </c>
      <c r="BD47" s="327">
        <f ca="1" t="shared" si="7"/>
        <v>5.18585958005249</v>
      </c>
      <c r="BE47" s="338">
        <f ca="1" t="shared" si="8"/>
        <v>2</v>
      </c>
      <c r="BF47" s="338">
        <f ca="1" t="shared" si="9"/>
        <v>6</v>
      </c>
      <c r="BG47" s="338"/>
      <c r="BH47" s="339"/>
      <c r="BI47" s="339"/>
      <c r="BJ47" s="339">
        <v>1</v>
      </c>
      <c r="BK47" s="120"/>
    </row>
    <row r="48" ht="32" customHeight="1" spans="1:63">
      <c r="A48" s="123"/>
      <c r="B48" s="175">
        <f t="shared" si="12"/>
        <v>20</v>
      </c>
      <c r="C48" s="178"/>
      <c r="D48" s="179"/>
      <c r="E48" s="180"/>
      <c r="F48" s="181"/>
      <c r="G48" s="174"/>
      <c r="H48" s="152"/>
      <c r="I48" s="175"/>
      <c r="J48" s="226"/>
      <c r="K48" s="227"/>
      <c r="L48" s="152"/>
      <c r="M48" s="231"/>
      <c r="N48" s="220"/>
      <c r="O48" s="221"/>
      <c r="P48" s="215"/>
      <c r="Q48" s="285"/>
      <c r="R48" s="152"/>
      <c r="S48" s="152"/>
      <c r="T48" s="152"/>
      <c r="U48" s="152"/>
      <c r="V48" s="152"/>
      <c r="W48" s="152"/>
      <c r="X48" s="152"/>
      <c r="Y48" s="152"/>
      <c r="Z48" s="152"/>
      <c r="AA48" s="152"/>
      <c r="AB48" s="152"/>
      <c r="AC48" s="152"/>
      <c r="AD48" s="152"/>
      <c r="AE48" s="152"/>
      <c r="AF48" s="152"/>
      <c r="AG48" s="152"/>
      <c r="AH48" s="152"/>
      <c r="AI48" s="285"/>
      <c r="AJ48" s="152"/>
      <c r="AK48" s="152"/>
      <c r="AL48" s="152"/>
      <c r="AM48" s="152"/>
      <c r="AN48" s="152"/>
      <c r="AO48" s="152"/>
      <c r="AP48" s="152"/>
      <c r="AQ48" s="152"/>
      <c r="AR48" s="152"/>
      <c r="AS48" s="152"/>
      <c r="AT48" s="152"/>
      <c r="AU48" s="152"/>
      <c r="AV48" s="152"/>
      <c r="AW48" s="152"/>
      <c r="AX48" s="152"/>
      <c r="AY48" s="152"/>
      <c r="AZ48" s="152"/>
      <c r="BA48" s="322" t="e">
        <f ca="1">MID(OFFSET($Q$19,0,ROUNDDOWN((MATCH(1,Q48:AZ48)-1)/18,0)*18),11,99)&amp;"-"&amp;TEXT(SUMPRODUCT(Q48:AZ48,Q$21:AZ$21),"00")&amp;"-"&amp;MID(D48,11,99)&amp;"-"&amp;P48</f>
        <v>#N/A</v>
      </c>
      <c r="BB48" s="323">
        <f t="shared" si="6"/>
        <v>0</v>
      </c>
      <c r="BC48" s="324" t="e">
        <f ca="1">0.45*1/4+0.3+ABS(OFFSET($B$21,MATCH(OFFSET($Q$19,0,ROUNDDOWN((MATCH(1,Q48:AZ48)-1)/18,0)*18),$D$22:$D$69,0),0)-B48)*1.75*25.4/1000+0.3+(12-MOD(SUMPRODUCT(Q48:AZ48,Q$21:AZ$21),12))*0.45/12</f>
        <v>#N/A</v>
      </c>
      <c r="BD48" s="324" t="e">
        <f ca="1" t="shared" si="7"/>
        <v>#N/A</v>
      </c>
      <c r="BE48" s="336" t="e">
        <f ca="1" t="shared" si="8"/>
        <v>#N/A</v>
      </c>
      <c r="BF48" s="336" t="e">
        <f ca="1" t="shared" si="9"/>
        <v>#N/A</v>
      </c>
      <c r="BG48" s="336"/>
      <c r="BH48" s="337"/>
      <c r="BI48" s="337"/>
      <c r="BJ48" s="337">
        <v>1</v>
      </c>
      <c r="BK48" s="120"/>
    </row>
    <row r="49" ht="32" customHeight="1" spans="1:63">
      <c r="A49" s="123"/>
      <c r="B49" s="175">
        <f t="shared" si="12"/>
        <v>19</v>
      </c>
      <c r="C49" s="178"/>
      <c r="D49" s="179"/>
      <c r="E49" s="180"/>
      <c r="F49" s="181"/>
      <c r="G49" s="174">
        <f>F40/G$20/M40*SUM(Q49:AZ49)</f>
        <v>6.18827160493827</v>
      </c>
      <c r="H49" s="152" t="s">
        <v>225</v>
      </c>
      <c r="I49" s="175" t="str">
        <f>"C"&amp;(RIGHT(H49,2)-1)</f>
        <v>C19</v>
      </c>
      <c r="J49" s="226"/>
      <c r="K49" s="227" t="str">
        <f>IF(OR(I49="C13",I49="C15"),"C14","C20")</f>
        <v>C20</v>
      </c>
      <c r="L49" s="152" t="str">
        <f>"C"&amp;(RIGHT(K49,2)-1)</f>
        <v>C19</v>
      </c>
      <c r="M49" s="231"/>
      <c r="N49" s="223"/>
      <c r="O49" s="224"/>
      <c r="P49" s="230" t="s">
        <v>230</v>
      </c>
      <c r="Q49" s="285"/>
      <c r="R49" s="152"/>
      <c r="S49" s="152"/>
      <c r="T49" s="152"/>
      <c r="U49" s="152"/>
      <c r="V49" s="152"/>
      <c r="W49" s="152"/>
      <c r="X49" s="152"/>
      <c r="Y49" s="152"/>
      <c r="Z49" s="152">
        <v>1</v>
      </c>
      <c r="AA49" s="152"/>
      <c r="AB49" s="152"/>
      <c r="AC49" s="152"/>
      <c r="AD49" s="152"/>
      <c r="AE49" s="152"/>
      <c r="AF49" s="152"/>
      <c r="AG49" s="152"/>
      <c r="AH49" s="152"/>
      <c r="AI49" s="285"/>
      <c r="AJ49" s="152"/>
      <c r="AK49" s="152"/>
      <c r="AL49" s="152"/>
      <c r="AM49" s="152"/>
      <c r="AN49" s="152"/>
      <c r="AO49" s="152"/>
      <c r="AP49" s="152"/>
      <c r="AQ49" s="152"/>
      <c r="AR49" s="152"/>
      <c r="AS49" s="152"/>
      <c r="AT49" s="152"/>
      <c r="AU49" s="152"/>
      <c r="AV49" s="152"/>
      <c r="AW49" s="152"/>
      <c r="AX49" s="152"/>
      <c r="AY49" s="152"/>
      <c r="AZ49" s="152"/>
      <c r="BA49" s="325" t="str">
        <f ca="1">MID(OFFSET($Q$19,0,ROUNDDOWN((MATCH(1,Q49:AZ49)-1)/18,0)*18),11,99)&amp;"-"&amp;TEXT(SUMPRODUCT(Q49:AZ49,Q$21:AZ$21),"00")&amp;"-"&amp;MID(D48,11,99)&amp;"-"&amp;P49</f>
        <v>PD01-10--PSU7</v>
      </c>
      <c r="BB49" s="326">
        <f t="shared" si="6"/>
        <v>10</v>
      </c>
      <c r="BC49" s="327">
        <f ca="1">0.45*1/4+0.3+ABS(OFFSET($B$21,MATCH(OFFSET($Q$19,0,ROUNDDOWN((MATCH(1,Q49:AZ49)-1)/18,0)*18),$D$22:$D$69,0),0)-B48)*1.75*25.4/1000+0.3+(12-MOD(SUMPRODUCT(Q49:AZ49,Q$21:AZ$21),12))*0.45/12</f>
        <v>1.8543</v>
      </c>
      <c r="BD49" s="327">
        <f ca="1" t="shared" si="7"/>
        <v>6.08366141732284</v>
      </c>
      <c r="BE49" s="338">
        <f ca="1" t="shared" si="8"/>
        <v>2</v>
      </c>
      <c r="BF49" s="338">
        <f ca="1" t="shared" si="9"/>
        <v>7</v>
      </c>
      <c r="BG49" s="338"/>
      <c r="BH49" s="339"/>
      <c r="BI49" s="339"/>
      <c r="BJ49" s="339">
        <v>1</v>
      </c>
      <c r="BK49" s="120"/>
    </row>
    <row r="50" ht="32" customHeight="1" spans="1:63">
      <c r="A50" s="123"/>
      <c r="B50" s="175">
        <f t="shared" si="12"/>
        <v>18</v>
      </c>
      <c r="C50" s="178"/>
      <c r="D50" s="179"/>
      <c r="E50" s="180"/>
      <c r="F50" s="181"/>
      <c r="G50" s="174">
        <f>F40/G$20/M40*SUM(Q50:AZ50)</f>
        <v>6.18827160493827</v>
      </c>
      <c r="H50" s="152" t="s">
        <v>225</v>
      </c>
      <c r="I50" s="175" t="str">
        <f>"C"&amp;(RIGHT(H50,2)-1)</f>
        <v>C19</v>
      </c>
      <c r="J50" s="226"/>
      <c r="K50" s="227" t="str">
        <f>IF(OR(I50="C13",I50="C15"),"C14","C20")</f>
        <v>C20</v>
      </c>
      <c r="L50" s="152" t="str">
        <f>"C"&amp;(RIGHT(K50,2)-1)</f>
        <v>C19</v>
      </c>
      <c r="M50" s="233"/>
      <c r="N50" s="220"/>
      <c r="O50" s="221"/>
      <c r="P50" s="232" t="s">
        <v>231</v>
      </c>
      <c r="Q50" s="285"/>
      <c r="R50" s="152"/>
      <c r="S50" s="152"/>
      <c r="T50" s="152"/>
      <c r="U50" s="152"/>
      <c r="V50" s="152"/>
      <c r="W50" s="152"/>
      <c r="X50" s="152"/>
      <c r="Y50" s="152"/>
      <c r="Z50" s="152"/>
      <c r="AA50" s="152"/>
      <c r="AB50" s="152"/>
      <c r="AC50" s="152"/>
      <c r="AD50" s="152"/>
      <c r="AE50" s="152"/>
      <c r="AF50" s="152"/>
      <c r="AG50" s="152"/>
      <c r="AH50" s="152"/>
      <c r="AI50" s="285"/>
      <c r="AJ50" s="152"/>
      <c r="AK50" s="152"/>
      <c r="AL50" s="152"/>
      <c r="AM50" s="152"/>
      <c r="AN50" s="152"/>
      <c r="AO50" s="152"/>
      <c r="AP50" s="152"/>
      <c r="AQ50" s="152"/>
      <c r="AR50" s="152">
        <v>1</v>
      </c>
      <c r="AS50" s="152"/>
      <c r="AT50" s="152"/>
      <c r="AU50" s="152"/>
      <c r="AV50" s="152"/>
      <c r="AW50" s="152"/>
      <c r="AX50" s="152"/>
      <c r="AY50" s="152"/>
      <c r="AZ50" s="152"/>
      <c r="BA50" s="322" t="str">
        <f ca="1">MID(OFFSET($Q$19,0,ROUNDDOWN((MATCH(1,Q50:AZ50)-1)/18,0)*18),11,99)&amp;"-"&amp;TEXT(SUMPRODUCT(Q50:AZ50,Q$21:AZ$21),"00")&amp;"-"&amp;MID(D50,11,99)&amp;"-"&amp;P50</f>
        <v>PD02-10--PSU8</v>
      </c>
      <c r="BB50" s="323">
        <f t="shared" si="6"/>
        <v>10</v>
      </c>
      <c r="BC50" s="324">
        <f ca="1">0.45*1/4+0.3+ABS(OFFSET($B$21,MATCH(OFFSET($Q$19,0,ROUNDDOWN((MATCH(1,Q50:AZ50)-1)/18,0)*18),$D$22:$D$69,0),0)-B50)*1.75*25.4/1000+0.3+(12-MOD(SUMPRODUCT(Q50:AZ50,Q$21:AZ$21),12))*0.45/12</f>
        <v>1.89875</v>
      </c>
      <c r="BD50" s="324">
        <f ca="1" t="shared" si="7"/>
        <v>6.22949475065617</v>
      </c>
      <c r="BE50" s="336">
        <f ca="1" t="shared" si="8"/>
        <v>2</v>
      </c>
      <c r="BF50" s="336">
        <f ca="1" t="shared" si="9"/>
        <v>7</v>
      </c>
      <c r="BG50" s="336"/>
      <c r="BH50" s="337"/>
      <c r="BI50" s="337"/>
      <c r="BJ50" s="337">
        <v>1</v>
      </c>
      <c r="BK50" s="120"/>
    </row>
    <row r="51" ht="32" customHeight="1" spans="1:63">
      <c r="A51" s="123"/>
      <c r="B51" s="175">
        <f t="shared" si="12"/>
        <v>17</v>
      </c>
      <c r="C51" s="183"/>
      <c r="D51" s="184"/>
      <c r="E51" s="169"/>
      <c r="F51" s="161"/>
      <c r="G51" s="162"/>
      <c r="H51" s="163"/>
      <c r="I51" s="209"/>
      <c r="J51" s="210"/>
      <c r="K51" s="211"/>
      <c r="L51" s="163"/>
      <c r="M51" s="212"/>
      <c r="N51" s="223"/>
      <c r="O51" s="224"/>
      <c r="P51" s="215"/>
      <c r="Q51" s="286"/>
      <c r="R51" s="287"/>
      <c r="S51" s="287"/>
      <c r="T51" s="287"/>
      <c r="U51" s="287"/>
      <c r="V51" s="287"/>
      <c r="W51" s="287"/>
      <c r="X51" s="287"/>
      <c r="Y51" s="287"/>
      <c r="Z51" s="287"/>
      <c r="AA51" s="287"/>
      <c r="AB51" s="287"/>
      <c r="AC51" s="287"/>
      <c r="AD51" s="287"/>
      <c r="AE51" s="287"/>
      <c r="AF51" s="287"/>
      <c r="AG51" s="287"/>
      <c r="AH51" s="312"/>
      <c r="AI51" s="286"/>
      <c r="AJ51" s="287"/>
      <c r="AK51" s="287"/>
      <c r="AL51" s="287"/>
      <c r="AM51" s="287"/>
      <c r="AN51" s="287"/>
      <c r="AO51" s="287"/>
      <c r="AP51" s="287"/>
      <c r="AQ51" s="287"/>
      <c r="AR51" s="287"/>
      <c r="AS51" s="287"/>
      <c r="AT51" s="287"/>
      <c r="AU51" s="287"/>
      <c r="AV51" s="287"/>
      <c r="AW51" s="287"/>
      <c r="AX51" s="287"/>
      <c r="AY51" s="287"/>
      <c r="AZ51" s="312"/>
      <c r="BA51" s="325" t="e">
        <f ca="1">MID(OFFSET($Q$19,0,ROUNDDOWN((MATCH(1,Q51:AZ51)-1)/18,0)*18),11,99)&amp;"-"&amp;TEXT(SUMPRODUCT(Q51:AZ51,Q$21:AZ$21),"00")&amp;"-"&amp;MID(D50,11,99)&amp;"-"&amp;P51</f>
        <v>#N/A</v>
      </c>
      <c r="BB51" s="326">
        <f t="shared" si="6"/>
        <v>0</v>
      </c>
      <c r="BC51" s="327" t="e">
        <f ca="1">0.45*1/4+0.3+ABS(OFFSET($B$21,MATCH(OFFSET($Q$19,0,ROUNDDOWN((MATCH(1,Q51:AZ51)-1)/18,0)*18),$D$22:$D$69,0),0)-B50)*1.75*25.4/1000+0.3+(12-MOD(SUMPRODUCT(Q51:AZ51,Q$21:AZ$21),12))*0.45/12</f>
        <v>#N/A</v>
      </c>
      <c r="BD51" s="327" t="e">
        <f ca="1" t="shared" si="7"/>
        <v>#N/A</v>
      </c>
      <c r="BE51" s="338" t="e">
        <f ca="1" t="shared" si="8"/>
        <v>#N/A</v>
      </c>
      <c r="BF51" s="338" t="e">
        <f ca="1" t="shared" si="9"/>
        <v>#N/A</v>
      </c>
      <c r="BG51" s="338"/>
      <c r="BH51" s="339"/>
      <c r="BI51" s="339"/>
      <c r="BJ51" s="339">
        <v>1</v>
      </c>
      <c r="BK51" s="120"/>
    </row>
    <row r="52" ht="34" customHeight="1" spans="1:63">
      <c r="A52" s="123"/>
      <c r="B52" s="152">
        <f t="shared" si="12"/>
        <v>16</v>
      </c>
      <c r="C52" s="153" t="s">
        <v>232</v>
      </c>
      <c r="D52" s="154" t="s">
        <v>233</v>
      </c>
      <c r="E52" s="170" t="s">
        <v>213</v>
      </c>
      <c r="F52" s="166">
        <v>1998</v>
      </c>
      <c r="G52" s="174">
        <f>F52/G$20/M52*SUM(Q52:AZ52)</f>
        <v>5.04545454545455</v>
      </c>
      <c r="H52" s="168" t="s">
        <v>214</v>
      </c>
      <c r="I52" s="216" t="s">
        <v>215</v>
      </c>
      <c r="J52" s="217"/>
      <c r="K52" s="218" t="str">
        <f t="shared" ref="K52:K59" si="13">IF(OR(I52="C13",I52="C15"),"C14","C20")</f>
        <v>C14</v>
      </c>
      <c r="L52" s="168" t="str">
        <f t="shared" ref="L52:L59" si="14">"C"&amp;(RIGHT(K52,2)-1)</f>
        <v>C13</v>
      </c>
      <c r="M52" s="219">
        <f>SUM(Q52:AZ53)</f>
        <v>2</v>
      </c>
      <c r="N52" s="220"/>
      <c r="O52" s="221"/>
      <c r="P52" s="222" t="s">
        <v>216</v>
      </c>
      <c r="Q52" s="277"/>
      <c r="R52" s="278"/>
      <c r="S52" s="278">
        <v>1</v>
      </c>
      <c r="T52" s="278"/>
      <c r="U52" s="278"/>
      <c r="V52" s="278"/>
      <c r="W52" s="278"/>
      <c r="X52" s="278"/>
      <c r="Y52" s="278"/>
      <c r="Z52" s="278"/>
      <c r="AA52" s="278"/>
      <c r="AB52" s="278"/>
      <c r="AC52" s="278"/>
      <c r="AD52" s="278"/>
      <c r="AE52" s="278"/>
      <c r="AF52" s="278"/>
      <c r="AG52" s="278"/>
      <c r="AH52" s="308"/>
      <c r="AI52" s="277"/>
      <c r="AJ52" s="278"/>
      <c r="AK52" s="278"/>
      <c r="AL52" s="278"/>
      <c r="AM52" s="278"/>
      <c r="AN52" s="278"/>
      <c r="AO52" s="278"/>
      <c r="AP52" s="278"/>
      <c r="AQ52" s="278"/>
      <c r="AR52" s="278"/>
      <c r="AS52" s="278"/>
      <c r="AT52" s="278"/>
      <c r="AU52" s="278"/>
      <c r="AV52" s="278"/>
      <c r="AW52" s="278"/>
      <c r="AX52" s="278"/>
      <c r="AY52" s="278"/>
      <c r="AZ52" s="308"/>
      <c r="BA52" s="322" t="str">
        <f ca="1">MID(OFFSET($Q$19,0,ROUNDDOWN((MATCH(1,Q52:AZ52)-1)/18,0)*18),11,99)&amp;"-"&amp;TEXT(SUMPRODUCT(Q52:AZ52,Q$21:AZ$21),"00")&amp;"-"&amp;MID(D52,11,99)&amp;"-"&amp;P52</f>
        <v>PD01-03-SR09 to 12-PSU1</v>
      </c>
      <c r="BB52" s="323">
        <f t="shared" si="6"/>
        <v>3</v>
      </c>
      <c r="BC52" s="324">
        <f ca="1">0.45*1/4+0.3+ABS(OFFSET($B$21,MATCH(OFFSET($Q$19,0,ROUNDDOWN((MATCH(1,Q52:AZ52)-1)/18,0)*18),$D$22:$D$69,0),0)-B52)*1.75*25.4/1000+0.3+(12-MOD(SUMPRODUCT(Q52:AZ52,Q$21:AZ$21),12))*0.45/12</f>
        <v>2.2946</v>
      </c>
      <c r="BD52" s="324">
        <f ca="1" t="shared" si="7"/>
        <v>7.52821522309711</v>
      </c>
      <c r="BE52" s="336">
        <f ca="1" t="shared" si="8"/>
        <v>3</v>
      </c>
      <c r="BF52" s="336">
        <f ca="1" t="shared" si="9"/>
        <v>8</v>
      </c>
      <c r="BG52" s="336"/>
      <c r="BH52" s="337">
        <v>1</v>
      </c>
      <c r="BI52" s="337"/>
      <c r="BJ52" s="337"/>
      <c r="BK52" s="120"/>
    </row>
    <row r="53" ht="34" customHeight="1" spans="1:63">
      <c r="A53" s="123"/>
      <c r="B53" s="152">
        <f t="shared" si="12"/>
        <v>15</v>
      </c>
      <c r="C53" s="158"/>
      <c r="D53" s="154"/>
      <c r="E53" s="171"/>
      <c r="F53" s="166"/>
      <c r="G53" s="174">
        <f>F52/G$20/M52*SUM(Q53:AZ53)</f>
        <v>5.04545454545455</v>
      </c>
      <c r="H53" s="168" t="s">
        <v>214</v>
      </c>
      <c r="I53" s="216" t="s">
        <v>215</v>
      </c>
      <c r="J53" s="217"/>
      <c r="K53" s="218" t="str">
        <f t="shared" si="13"/>
        <v>C14</v>
      </c>
      <c r="L53" s="168" t="str">
        <f t="shared" si="14"/>
        <v>C13</v>
      </c>
      <c r="M53" s="219"/>
      <c r="N53" s="223"/>
      <c r="O53" s="224"/>
      <c r="P53" s="225" t="s">
        <v>217</v>
      </c>
      <c r="Q53" s="279"/>
      <c r="R53" s="280"/>
      <c r="S53" s="280"/>
      <c r="T53" s="280"/>
      <c r="U53" s="280"/>
      <c r="V53" s="280"/>
      <c r="W53" s="280"/>
      <c r="X53" s="280"/>
      <c r="Y53" s="280"/>
      <c r="Z53" s="280"/>
      <c r="AA53" s="280"/>
      <c r="AB53" s="280"/>
      <c r="AC53" s="280"/>
      <c r="AD53" s="280"/>
      <c r="AE53" s="280"/>
      <c r="AF53" s="280"/>
      <c r="AG53" s="280"/>
      <c r="AH53" s="309"/>
      <c r="AI53" s="279"/>
      <c r="AJ53" s="280"/>
      <c r="AK53" s="280">
        <v>1</v>
      </c>
      <c r="AL53" s="280"/>
      <c r="AM53" s="280"/>
      <c r="AN53" s="280"/>
      <c r="AO53" s="280"/>
      <c r="AP53" s="280"/>
      <c r="AQ53" s="280"/>
      <c r="AR53" s="280"/>
      <c r="AS53" s="280"/>
      <c r="AT53" s="280"/>
      <c r="AU53" s="280"/>
      <c r="AV53" s="280"/>
      <c r="AW53" s="280"/>
      <c r="AX53" s="280"/>
      <c r="AY53" s="280"/>
      <c r="AZ53" s="309"/>
      <c r="BA53" s="325" t="str">
        <f ca="1">MID(OFFSET($Q$19,0,ROUNDDOWN((MATCH(1,Q53:AZ53)-1)/18,0)*18),11,99)&amp;"-"&amp;TEXT(SUMPRODUCT(Q53:AZ53,Q$21:AZ$21),"00")&amp;"-"&amp;MID(D52,11,99)&amp;"-"&amp;P53</f>
        <v>PD02-03-SR09 to 12-PSU2</v>
      </c>
      <c r="BB53" s="326">
        <f t="shared" si="6"/>
        <v>3</v>
      </c>
      <c r="BC53" s="327">
        <f ca="1">0.45*1/4+0.3+ABS(OFFSET($B$21,MATCH(OFFSET($Q$19,0,ROUNDDOWN((MATCH(1,Q53:AZ53)-1)/18,0)*18),$D$22:$D$69,0),0)-B52)*1.75*25.4/1000+0.3+(12-MOD(SUMPRODUCT(Q53:AZ53,Q$21:AZ$21),12))*0.45/12</f>
        <v>2.25015</v>
      </c>
      <c r="BD53" s="327">
        <f ca="1" t="shared" si="7"/>
        <v>7.38238188976378</v>
      </c>
      <c r="BE53" s="338">
        <f ca="1" t="shared" si="8"/>
        <v>3</v>
      </c>
      <c r="BF53" s="338">
        <f ca="1" t="shared" si="9"/>
        <v>8</v>
      </c>
      <c r="BG53" s="338"/>
      <c r="BH53" s="339">
        <v>1</v>
      </c>
      <c r="BI53" s="339"/>
      <c r="BJ53" s="339"/>
      <c r="BK53" s="120"/>
    </row>
    <row r="54" ht="32" customHeight="1" spans="1:63">
      <c r="A54" s="123"/>
      <c r="B54" s="152">
        <f t="shared" si="12"/>
        <v>14</v>
      </c>
      <c r="C54" s="153" t="s">
        <v>232</v>
      </c>
      <c r="D54" s="154" t="s">
        <v>234</v>
      </c>
      <c r="E54" s="170" t="s">
        <v>213</v>
      </c>
      <c r="F54" s="166">
        <v>1998</v>
      </c>
      <c r="G54" s="167">
        <f>F54/G$20/M54*SUM(Q54:AZ54)</f>
        <v>5.04545454545455</v>
      </c>
      <c r="H54" s="168" t="s">
        <v>214</v>
      </c>
      <c r="I54" s="216" t="s">
        <v>215</v>
      </c>
      <c r="J54" s="217"/>
      <c r="K54" s="218" t="str">
        <f t="shared" si="13"/>
        <v>C14</v>
      </c>
      <c r="L54" s="168" t="str">
        <f t="shared" si="14"/>
        <v>C13</v>
      </c>
      <c r="M54" s="219">
        <f>SUM(Q54:AZ55)</f>
        <v>2</v>
      </c>
      <c r="N54" s="220"/>
      <c r="O54" s="221"/>
      <c r="P54" s="222" t="s">
        <v>216</v>
      </c>
      <c r="Q54" s="277"/>
      <c r="R54" s="278"/>
      <c r="S54" s="278"/>
      <c r="T54" s="278">
        <v>1</v>
      </c>
      <c r="U54" s="278"/>
      <c r="V54" s="278"/>
      <c r="W54" s="278"/>
      <c r="X54" s="278"/>
      <c r="Y54" s="278"/>
      <c r="Z54" s="278"/>
      <c r="AA54" s="278"/>
      <c r="AB54" s="278"/>
      <c r="AC54" s="278"/>
      <c r="AD54" s="278"/>
      <c r="AE54" s="278"/>
      <c r="AF54" s="278"/>
      <c r="AG54" s="278"/>
      <c r="AH54" s="308"/>
      <c r="AI54" s="277"/>
      <c r="AJ54" s="278"/>
      <c r="AK54" s="278"/>
      <c r="AL54" s="278"/>
      <c r="AM54" s="278"/>
      <c r="AN54" s="278"/>
      <c r="AO54" s="278"/>
      <c r="AP54" s="278"/>
      <c r="AQ54" s="278"/>
      <c r="AR54" s="278"/>
      <c r="AS54" s="278"/>
      <c r="AT54" s="278"/>
      <c r="AU54" s="278"/>
      <c r="AV54" s="278"/>
      <c r="AW54" s="278"/>
      <c r="AX54" s="278"/>
      <c r="AY54" s="278"/>
      <c r="AZ54" s="308"/>
      <c r="BA54" s="322" t="str">
        <f ca="1">MID(OFFSET($Q$19,0,ROUNDDOWN((MATCH(1,Q54:AZ54)-1)/18,0)*18),11,99)&amp;"-"&amp;TEXT(SUMPRODUCT(Q54:AZ54,Q$21:AZ$21),"00")&amp;"-"&amp;MID(D54,11,99)&amp;"-"&amp;P54</f>
        <v>PD01-04-SR13 to 16-PSU1</v>
      </c>
      <c r="BB54" s="323">
        <f t="shared" si="6"/>
        <v>4</v>
      </c>
      <c r="BC54" s="328">
        <f ca="1">0.45*1/4+0.3+ABS(OFFSET($B$21,MATCH(OFFSET($Q$19,0,ROUNDDOWN((MATCH(1,Q54:AZ54)-1)/18,0)*18),$D$22:$D$69,0),0)-B54)*1.75*25.4/1000+0.3+(12-MOD(SUMPRODUCT(Q54:AZ54,Q$21:AZ$21),12))*0.45/12</f>
        <v>2.346</v>
      </c>
      <c r="BD54" s="328">
        <f ca="1" t="shared" si="7"/>
        <v>7.69685039370079</v>
      </c>
      <c r="BE54" s="340">
        <f ca="1" t="shared" si="8"/>
        <v>3</v>
      </c>
      <c r="BF54" s="340">
        <f ca="1" t="shared" si="9"/>
        <v>8</v>
      </c>
      <c r="BG54" s="340"/>
      <c r="BH54" s="341"/>
      <c r="BI54" s="341"/>
      <c r="BJ54" s="341">
        <v>1</v>
      </c>
      <c r="BK54" s="120"/>
    </row>
    <row r="55" ht="33" customHeight="1" spans="1:63">
      <c r="A55" s="123"/>
      <c r="B55" s="152">
        <f t="shared" si="12"/>
        <v>13</v>
      </c>
      <c r="C55" s="158"/>
      <c r="D55" s="154"/>
      <c r="E55" s="171"/>
      <c r="F55" s="166"/>
      <c r="G55" s="167">
        <f>F54/G$20/M54*SUM(Q55:AZ55)</f>
        <v>5.04545454545455</v>
      </c>
      <c r="H55" s="168" t="s">
        <v>214</v>
      </c>
      <c r="I55" s="216" t="s">
        <v>215</v>
      </c>
      <c r="J55" s="217"/>
      <c r="K55" s="218" t="str">
        <f t="shared" si="13"/>
        <v>C14</v>
      </c>
      <c r="L55" s="168" t="str">
        <f t="shared" si="14"/>
        <v>C13</v>
      </c>
      <c r="M55" s="219"/>
      <c r="N55" s="223"/>
      <c r="O55" s="224"/>
      <c r="P55" s="225" t="s">
        <v>217</v>
      </c>
      <c r="Q55" s="279"/>
      <c r="R55" s="280"/>
      <c r="S55" s="280"/>
      <c r="T55" s="280"/>
      <c r="U55" s="280"/>
      <c r="V55" s="280"/>
      <c r="W55" s="280"/>
      <c r="X55" s="280"/>
      <c r="Y55" s="280"/>
      <c r="Z55" s="280"/>
      <c r="AA55" s="280"/>
      <c r="AB55" s="280"/>
      <c r="AC55" s="280"/>
      <c r="AD55" s="280"/>
      <c r="AE55" s="280"/>
      <c r="AF55" s="280"/>
      <c r="AG55" s="280"/>
      <c r="AH55" s="309"/>
      <c r="AI55" s="279"/>
      <c r="AJ55" s="280"/>
      <c r="AK55" s="280"/>
      <c r="AL55" s="280">
        <v>1</v>
      </c>
      <c r="AM55" s="280"/>
      <c r="AN55" s="280"/>
      <c r="AO55" s="280"/>
      <c r="AP55" s="280"/>
      <c r="AQ55" s="280"/>
      <c r="AR55" s="280"/>
      <c r="AS55" s="280"/>
      <c r="AT55" s="280"/>
      <c r="AU55" s="280"/>
      <c r="AV55" s="280"/>
      <c r="AW55" s="280"/>
      <c r="AX55" s="280"/>
      <c r="AY55" s="280"/>
      <c r="AZ55" s="309"/>
      <c r="BA55" s="325" t="str">
        <f ca="1">MID(OFFSET($Q$19,0,ROUNDDOWN((MATCH(1,Q55:AZ55)-1)/18,0)*18),11,99)&amp;"-"&amp;TEXT(SUMPRODUCT(Q55:AZ55,Q$21:AZ$21),"00")&amp;"-"&amp;MID(D54,11,99)&amp;"-"&amp;P55</f>
        <v>PD02-04-SR13 to 16-PSU2</v>
      </c>
      <c r="BB55" s="326">
        <f t="shared" si="6"/>
        <v>4</v>
      </c>
      <c r="BC55" s="329">
        <f ca="1">0.45*1/4+0.3+ABS(OFFSET($B$21,MATCH(OFFSET($Q$19,0,ROUNDDOWN((MATCH(1,Q55:AZ55)-1)/18,0)*18),$D$22:$D$69,0),0)-B54)*1.75*25.4/1000+0.3+(12-MOD(SUMPRODUCT(Q55:AZ55,Q$21:AZ$21),12))*0.45/12</f>
        <v>2.30155</v>
      </c>
      <c r="BD55" s="329">
        <f ca="1" t="shared" si="7"/>
        <v>7.55101706036745</v>
      </c>
      <c r="BE55" s="342">
        <f ca="1" t="shared" si="8"/>
        <v>3</v>
      </c>
      <c r="BF55" s="342">
        <f ca="1" t="shared" si="9"/>
        <v>8</v>
      </c>
      <c r="BG55" s="342"/>
      <c r="BH55" s="343"/>
      <c r="BI55" s="343"/>
      <c r="BJ55" s="343">
        <v>1</v>
      </c>
      <c r="BK55" s="120"/>
    </row>
    <row r="56" ht="32" customHeight="1" spans="1:63">
      <c r="A56" s="123"/>
      <c r="B56" s="152">
        <f t="shared" si="12"/>
        <v>12</v>
      </c>
      <c r="C56" s="153" t="s">
        <v>235</v>
      </c>
      <c r="D56" s="154" t="s">
        <v>236</v>
      </c>
      <c r="E56" s="170" t="s">
        <v>213</v>
      </c>
      <c r="F56" s="166">
        <v>1998</v>
      </c>
      <c r="G56" s="167">
        <f>F56/G$20/M56*SUM(Q56:AZ56)</f>
        <v>5.04545454545455</v>
      </c>
      <c r="H56" s="168" t="s">
        <v>214</v>
      </c>
      <c r="I56" s="216" t="s">
        <v>215</v>
      </c>
      <c r="J56" s="217"/>
      <c r="K56" s="218" t="str">
        <f t="shared" si="13"/>
        <v>C14</v>
      </c>
      <c r="L56" s="168" t="str">
        <f t="shared" si="14"/>
        <v>C13</v>
      </c>
      <c r="M56" s="219">
        <f>SUM(Q56:AZ57)</f>
        <v>2</v>
      </c>
      <c r="N56" s="220"/>
      <c r="O56" s="221"/>
      <c r="P56" s="222" t="s">
        <v>216</v>
      </c>
      <c r="Q56" s="277"/>
      <c r="R56" s="278"/>
      <c r="S56" s="278"/>
      <c r="T56" s="278"/>
      <c r="U56" s="278">
        <v>1</v>
      </c>
      <c r="V56" s="278"/>
      <c r="W56" s="278"/>
      <c r="X56" s="278"/>
      <c r="Y56" s="278"/>
      <c r="Z56" s="278"/>
      <c r="AA56" s="278"/>
      <c r="AB56" s="278"/>
      <c r="AC56" s="278"/>
      <c r="AD56" s="278"/>
      <c r="AE56" s="278"/>
      <c r="AF56" s="278"/>
      <c r="AG56" s="278"/>
      <c r="AH56" s="308"/>
      <c r="AI56" s="277"/>
      <c r="AJ56" s="278"/>
      <c r="AK56" s="278"/>
      <c r="AL56" s="278"/>
      <c r="AM56" s="278"/>
      <c r="AN56" s="278"/>
      <c r="AO56" s="278"/>
      <c r="AP56" s="278"/>
      <c r="AQ56" s="278"/>
      <c r="AR56" s="278"/>
      <c r="AS56" s="278"/>
      <c r="AT56" s="278"/>
      <c r="AU56" s="278"/>
      <c r="AV56" s="278"/>
      <c r="AW56" s="278"/>
      <c r="AX56" s="278"/>
      <c r="AY56" s="278"/>
      <c r="AZ56" s="308"/>
      <c r="BA56" s="322" t="str">
        <f ca="1">MID(OFFSET($Q$19,0,ROUNDDOWN((MATCH(1,Q56:AZ56)-1)/18,0)*18),11,99)&amp;"-"&amp;TEXT(SUMPRODUCT(Q56:AZ56,Q$21:AZ$21),"00")&amp;"-"&amp;MID(D56,11,99)&amp;"-"&amp;P56</f>
        <v>PD01-05-SR17 to 20-PSU1</v>
      </c>
      <c r="BB56" s="323">
        <f t="shared" si="6"/>
        <v>5</v>
      </c>
      <c r="BC56" s="328">
        <f ca="1">0.45*1/4+0.3+ABS(OFFSET($B$21,MATCH(OFFSET($Q$19,0,ROUNDDOWN((MATCH(1,Q56:AZ56)-1)/18,0)*18),$D$22:$D$69,0),0)-B56)*1.75*25.4/1000+0.3+(12-MOD(SUMPRODUCT(Q56:AZ56,Q$21:AZ$21),12))*0.45/12</f>
        <v>2.3974</v>
      </c>
      <c r="BD56" s="328">
        <f ca="1" t="shared" si="7"/>
        <v>7.86548556430446</v>
      </c>
      <c r="BE56" s="340">
        <f ca="1" t="shared" si="8"/>
        <v>3</v>
      </c>
      <c r="BF56" s="340">
        <f ca="1" t="shared" si="9"/>
        <v>8</v>
      </c>
      <c r="BG56" s="340"/>
      <c r="BH56" s="341"/>
      <c r="BI56" s="341"/>
      <c r="BJ56" s="341">
        <v>1</v>
      </c>
      <c r="BK56" s="120"/>
    </row>
    <row r="57" ht="32" customHeight="1" spans="1:63">
      <c r="A57" s="123"/>
      <c r="B57" s="152">
        <f t="shared" si="12"/>
        <v>11</v>
      </c>
      <c r="C57" s="158"/>
      <c r="D57" s="154"/>
      <c r="E57" s="171"/>
      <c r="F57" s="166"/>
      <c r="G57" s="167">
        <f>F56/G$20/M56*SUM(Q57:AZ57)</f>
        <v>5.04545454545455</v>
      </c>
      <c r="H57" s="168" t="s">
        <v>214</v>
      </c>
      <c r="I57" s="216" t="s">
        <v>215</v>
      </c>
      <c r="J57" s="217"/>
      <c r="K57" s="218" t="str">
        <f t="shared" si="13"/>
        <v>C14</v>
      </c>
      <c r="L57" s="168" t="str">
        <f t="shared" si="14"/>
        <v>C13</v>
      </c>
      <c r="M57" s="219"/>
      <c r="N57" s="223"/>
      <c r="O57" s="224"/>
      <c r="P57" s="225" t="s">
        <v>217</v>
      </c>
      <c r="Q57" s="279"/>
      <c r="R57" s="280"/>
      <c r="S57" s="280"/>
      <c r="T57" s="280"/>
      <c r="U57" s="280"/>
      <c r="V57" s="280"/>
      <c r="W57" s="280"/>
      <c r="X57" s="280"/>
      <c r="Y57" s="280"/>
      <c r="Z57" s="280"/>
      <c r="AA57" s="280"/>
      <c r="AB57" s="280"/>
      <c r="AC57" s="280"/>
      <c r="AD57" s="280"/>
      <c r="AE57" s="280"/>
      <c r="AF57" s="280"/>
      <c r="AG57" s="280"/>
      <c r="AH57" s="309"/>
      <c r="AI57" s="279"/>
      <c r="AJ57" s="280"/>
      <c r="AK57" s="280"/>
      <c r="AL57" s="280"/>
      <c r="AM57" s="280">
        <v>1</v>
      </c>
      <c r="AN57" s="280"/>
      <c r="AO57" s="280"/>
      <c r="AP57" s="280"/>
      <c r="AQ57" s="280"/>
      <c r="AR57" s="280"/>
      <c r="AS57" s="280"/>
      <c r="AT57" s="280"/>
      <c r="AU57" s="280"/>
      <c r="AV57" s="280"/>
      <c r="AW57" s="280"/>
      <c r="AX57" s="280"/>
      <c r="AY57" s="280"/>
      <c r="AZ57" s="309"/>
      <c r="BA57" s="325" t="str">
        <f ca="1">MID(OFFSET($Q$19,0,ROUNDDOWN((MATCH(1,Q57:AZ57)-1)/18,0)*18),11,99)&amp;"-"&amp;TEXT(SUMPRODUCT(Q57:AZ57,Q$21:AZ$21),"00")&amp;"-"&amp;MID(D56,11,99)&amp;"-"&amp;P57</f>
        <v>PD02-05-SR17 to 20-PSU2</v>
      </c>
      <c r="BB57" s="326">
        <f t="shared" si="6"/>
        <v>5</v>
      </c>
      <c r="BC57" s="329">
        <f ca="1">0.45*1/4+0.3+ABS(OFFSET($B$21,MATCH(OFFSET($Q$19,0,ROUNDDOWN((MATCH(1,Q57:AZ57)-1)/18,0)*18),$D$22:$D$69,0),0)-B56)*1.75*25.4/1000+0.3+(12-MOD(SUMPRODUCT(Q57:AZ57,Q$21:AZ$21),12))*0.45/12</f>
        <v>2.35295</v>
      </c>
      <c r="BD57" s="329">
        <f ca="1" t="shared" si="7"/>
        <v>7.71965223097113</v>
      </c>
      <c r="BE57" s="342">
        <f ca="1" t="shared" si="8"/>
        <v>3</v>
      </c>
      <c r="BF57" s="342">
        <f ca="1" t="shared" si="9"/>
        <v>8</v>
      </c>
      <c r="BG57" s="342"/>
      <c r="BH57" s="343"/>
      <c r="BI57" s="343"/>
      <c r="BJ57" s="343">
        <v>1</v>
      </c>
      <c r="BK57" s="120"/>
    </row>
    <row r="58" ht="32" customHeight="1" spans="2:63">
      <c r="B58" s="152">
        <f t="shared" si="12"/>
        <v>10</v>
      </c>
      <c r="C58" s="153" t="s">
        <v>235</v>
      </c>
      <c r="D58" s="154" t="s">
        <v>237</v>
      </c>
      <c r="E58" s="170" t="s">
        <v>213</v>
      </c>
      <c r="F58" s="166">
        <v>1998</v>
      </c>
      <c r="G58" s="167">
        <f>F58/G$20/M58*SUM(Q58:AZ58)</f>
        <v>5.04545454545455</v>
      </c>
      <c r="H58" s="168" t="s">
        <v>214</v>
      </c>
      <c r="I58" s="216" t="s">
        <v>215</v>
      </c>
      <c r="J58" s="217"/>
      <c r="K58" s="218" t="str">
        <f t="shared" si="13"/>
        <v>C14</v>
      </c>
      <c r="L58" s="168" t="str">
        <f t="shared" si="14"/>
        <v>C13</v>
      </c>
      <c r="M58" s="219">
        <f>SUM(Q58:AZ59)</f>
        <v>2</v>
      </c>
      <c r="N58" s="220"/>
      <c r="O58" s="221"/>
      <c r="P58" s="222" t="s">
        <v>216</v>
      </c>
      <c r="Q58" s="277"/>
      <c r="R58" s="278"/>
      <c r="S58" s="278"/>
      <c r="T58" s="278"/>
      <c r="U58" s="278"/>
      <c r="V58" s="278">
        <v>1</v>
      </c>
      <c r="W58" s="278"/>
      <c r="X58" s="278"/>
      <c r="Y58" s="278"/>
      <c r="Z58" s="278"/>
      <c r="AA58" s="278"/>
      <c r="AB58" s="278"/>
      <c r="AC58" s="278"/>
      <c r="AD58" s="278"/>
      <c r="AE58" s="278"/>
      <c r="AF58" s="278"/>
      <c r="AG58" s="278"/>
      <c r="AH58" s="308"/>
      <c r="AI58" s="277"/>
      <c r="AJ58" s="278"/>
      <c r="AK58" s="278"/>
      <c r="AL58" s="278"/>
      <c r="AM58" s="278"/>
      <c r="AN58" s="278"/>
      <c r="AO58" s="278"/>
      <c r="AP58" s="278"/>
      <c r="AQ58" s="278"/>
      <c r="AR58" s="278"/>
      <c r="AS58" s="278"/>
      <c r="AT58" s="278"/>
      <c r="AU58" s="278"/>
      <c r="AV58" s="278"/>
      <c r="AW58" s="278"/>
      <c r="AX58" s="278"/>
      <c r="AY58" s="278"/>
      <c r="AZ58" s="308"/>
      <c r="BA58" s="322" t="str">
        <f ca="1">MID(OFFSET($Q$19,0,ROUNDDOWN((MATCH(1,Q58:AZ58)-1)/18,0)*18),11,99)&amp;"-"&amp;TEXT(SUMPRODUCT(Q58:AZ58,Q$21:AZ$21),"00")&amp;"-"&amp;MID(D58,11,99)&amp;"-"&amp;P58</f>
        <v>PD01-06-SR21 to 24-PSU1</v>
      </c>
      <c r="BB58" s="323">
        <f t="shared" si="6"/>
        <v>6</v>
      </c>
      <c r="BC58" s="328">
        <f ca="1">0.45*1/4+0.3+ABS(OFFSET($B$21,MATCH(OFFSET($Q$19,0,ROUNDDOWN((MATCH(1,Q58:AZ58)-1)/18,0)*18),$D$22:$D$69,0),0)-B58)*1.75*25.4/1000+0.3+(12-MOD(SUMPRODUCT(Q58:AZ58,Q$21:AZ$21),12))*0.45/12</f>
        <v>2.4488</v>
      </c>
      <c r="BD58" s="328">
        <f ca="1" t="shared" si="7"/>
        <v>8.03412073490814</v>
      </c>
      <c r="BE58" s="340">
        <f ca="1" t="shared" si="8"/>
        <v>3</v>
      </c>
      <c r="BF58" s="340">
        <f ca="1" t="shared" si="9"/>
        <v>9</v>
      </c>
      <c r="BG58" s="340"/>
      <c r="BH58" s="341"/>
      <c r="BI58" s="341"/>
      <c r="BJ58" s="341">
        <v>1</v>
      </c>
      <c r="BK58" s="120"/>
    </row>
    <row r="59" ht="32" customHeight="1" spans="2:63">
      <c r="B59" s="152">
        <f t="shared" si="12"/>
        <v>9</v>
      </c>
      <c r="C59" s="158"/>
      <c r="D59" s="154"/>
      <c r="E59" s="171"/>
      <c r="F59" s="166"/>
      <c r="G59" s="167">
        <f>F58/G$20/M58*SUM(Q59:AZ59)</f>
        <v>5.04545454545455</v>
      </c>
      <c r="H59" s="168" t="s">
        <v>214</v>
      </c>
      <c r="I59" s="216" t="s">
        <v>215</v>
      </c>
      <c r="J59" s="217"/>
      <c r="K59" s="218" t="str">
        <f t="shared" si="13"/>
        <v>C14</v>
      </c>
      <c r="L59" s="168" t="str">
        <f t="shared" si="14"/>
        <v>C13</v>
      </c>
      <c r="M59" s="219"/>
      <c r="N59" s="223"/>
      <c r="O59" s="224"/>
      <c r="P59" s="225" t="s">
        <v>217</v>
      </c>
      <c r="Q59" s="279"/>
      <c r="R59" s="280"/>
      <c r="S59" s="280"/>
      <c r="T59" s="280"/>
      <c r="U59" s="280"/>
      <c r="V59" s="280"/>
      <c r="W59" s="280"/>
      <c r="X59" s="280"/>
      <c r="Y59" s="280"/>
      <c r="Z59" s="280"/>
      <c r="AA59" s="280"/>
      <c r="AB59" s="280"/>
      <c r="AC59" s="280"/>
      <c r="AD59" s="280"/>
      <c r="AE59" s="280"/>
      <c r="AF59" s="280"/>
      <c r="AG59" s="280"/>
      <c r="AH59" s="309"/>
      <c r="AI59" s="279"/>
      <c r="AJ59" s="280"/>
      <c r="AK59" s="280"/>
      <c r="AL59" s="280"/>
      <c r="AM59" s="280"/>
      <c r="AN59" s="280">
        <v>1</v>
      </c>
      <c r="AO59" s="280"/>
      <c r="AP59" s="280"/>
      <c r="AQ59" s="280"/>
      <c r="AR59" s="280"/>
      <c r="AS59" s="280"/>
      <c r="AT59" s="280"/>
      <c r="AU59" s="280"/>
      <c r="AV59" s="280"/>
      <c r="AW59" s="280"/>
      <c r="AX59" s="280"/>
      <c r="AY59" s="280"/>
      <c r="AZ59" s="309"/>
      <c r="BA59" s="325" t="str">
        <f ca="1">MID(OFFSET($Q$19,0,ROUNDDOWN((MATCH(1,Q59:AZ59)-1)/18,0)*18),11,99)&amp;"-"&amp;TEXT(SUMPRODUCT(Q59:AZ59,Q$21:AZ$21),"00")&amp;"-"&amp;MID(D58,11,99)&amp;"-"&amp;P59</f>
        <v>PD02-06-SR21 to 24-PSU2</v>
      </c>
      <c r="BB59" s="326">
        <f t="shared" si="6"/>
        <v>6</v>
      </c>
      <c r="BC59" s="329">
        <f ca="1">0.45*1/4+0.3+ABS(OFFSET($B$21,MATCH(OFFSET($Q$19,0,ROUNDDOWN((MATCH(1,Q59:AZ59)-1)/18,0)*18),$D$22:$D$69,0),0)-B58)*1.75*25.4/1000+0.3+(12-MOD(SUMPRODUCT(Q59:AZ59,Q$21:AZ$21),12))*0.45/12</f>
        <v>2.40435</v>
      </c>
      <c r="BD59" s="329">
        <f ca="1" t="shared" si="7"/>
        <v>7.8882874015748</v>
      </c>
      <c r="BE59" s="342">
        <f ca="1" t="shared" si="8"/>
        <v>3</v>
      </c>
      <c r="BF59" s="342">
        <f ca="1" t="shared" si="9"/>
        <v>8</v>
      </c>
      <c r="BG59" s="342"/>
      <c r="BH59" s="343"/>
      <c r="BI59" s="343"/>
      <c r="BJ59" s="343">
        <v>1</v>
      </c>
      <c r="BK59" s="120"/>
    </row>
    <row r="60" ht="17" customHeight="1" spans="1:63">
      <c r="A60" s="123"/>
      <c r="B60" s="152">
        <f t="shared" si="12"/>
        <v>8</v>
      </c>
      <c r="C60" s="159" t="s">
        <v>188</v>
      </c>
      <c r="D60" s="160"/>
      <c r="E60" s="160"/>
      <c r="F60" s="161"/>
      <c r="G60" s="162"/>
      <c r="H60" s="163"/>
      <c r="I60" s="209"/>
      <c r="J60" s="210"/>
      <c r="K60" s="211"/>
      <c r="L60" s="163"/>
      <c r="M60" s="212"/>
      <c r="N60" s="213"/>
      <c r="O60" s="214"/>
      <c r="P60" s="215"/>
      <c r="Q60" s="271"/>
      <c r="R60" s="272"/>
      <c r="S60" s="272"/>
      <c r="T60" s="272"/>
      <c r="U60" s="272"/>
      <c r="V60" s="272"/>
      <c r="W60" s="272"/>
      <c r="X60" s="272"/>
      <c r="Y60" s="272"/>
      <c r="Z60" s="272"/>
      <c r="AA60" s="272"/>
      <c r="AB60" s="272"/>
      <c r="AC60" s="272"/>
      <c r="AD60" s="272"/>
      <c r="AE60" s="272"/>
      <c r="AF60" s="272"/>
      <c r="AG60" s="272"/>
      <c r="AH60" s="305"/>
      <c r="AI60" s="271"/>
      <c r="AJ60" s="272"/>
      <c r="AK60" s="272"/>
      <c r="AL60" s="272"/>
      <c r="AM60" s="272"/>
      <c r="AN60" s="272"/>
      <c r="AO60" s="272"/>
      <c r="AP60" s="272"/>
      <c r="AQ60" s="272"/>
      <c r="AR60" s="272"/>
      <c r="AS60" s="272"/>
      <c r="AT60" s="272"/>
      <c r="AU60" s="272"/>
      <c r="AV60" s="272"/>
      <c r="AW60" s="272"/>
      <c r="AX60" s="272"/>
      <c r="AY60" s="272"/>
      <c r="AZ60" s="305"/>
      <c r="BA60" s="322" t="e">
        <f ca="1" t="shared" ref="BA60:BA67" si="15">MID(OFFSET($Q$19,0,ROUNDDOWN((MATCH(1,Q60:AZ60)-1)/18,0)*18),11,99)&amp;"-"&amp;TEXT(SUMPRODUCT(Q60:AZ60,Q$21:AZ$21),"00")&amp;"-"&amp;MID(D60,11,99)&amp;"-"&amp;P60</f>
        <v>#N/A</v>
      </c>
      <c r="BB60" s="323">
        <f t="shared" si="6"/>
        <v>0</v>
      </c>
      <c r="BC60" s="324" t="e">
        <f ca="1" t="shared" ref="BC60:BC67" si="16">0.45*1/4+0.3+ABS(OFFSET($B$21,MATCH(OFFSET($Q$19,0,ROUNDDOWN((MATCH(1,Q60:AZ60)-1)/18,0)*18),$D$22:$D$69,0),0)-B60)*1.75*25.4/1000+0.3+(12-MOD(SUMPRODUCT(Q60:AZ60,Q$21:AZ$21),12))*0.45/12</f>
        <v>#N/A</v>
      </c>
      <c r="BD60" s="324" t="e">
        <f ca="1" t="shared" si="7"/>
        <v>#N/A</v>
      </c>
      <c r="BE60" s="336" t="e">
        <f ca="1" t="shared" si="8"/>
        <v>#N/A</v>
      </c>
      <c r="BF60" s="336" t="e">
        <f ca="1" t="shared" si="9"/>
        <v>#N/A</v>
      </c>
      <c r="BG60" s="336"/>
      <c r="BH60" s="337"/>
      <c r="BI60" s="337"/>
      <c r="BJ60" s="337">
        <v>1</v>
      </c>
      <c r="BK60" s="120"/>
    </row>
    <row r="61" ht="17" customHeight="1" spans="1:63">
      <c r="A61" s="123"/>
      <c r="B61" s="152">
        <f t="shared" si="12"/>
        <v>7</v>
      </c>
      <c r="C61" s="159" t="s">
        <v>188</v>
      </c>
      <c r="D61" s="160"/>
      <c r="E61" s="160"/>
      <c r="F61" s="161"/>
      <c r="G61" s="162"/>
      <c r="H61" s="163"/>
      <c r="I61" s="209"/>
      <c r="J61" s="210"/>
      <c r="K61" s="211"/>
      <c r="L61" s="163"/>
      <c r="M61" s="212"/>
      <c r="N61" s="213"/>
      <c r="O61" s="214"/>
      <c r="P61" s="215"/>
      <c r="Q61" s="271"/>
      <c r="R61" s="272"/>
      <c r="S61" s="272"/>
      <c r="T61" s="272"/>
      <c r="U61" s="272"/>
      <c r="V61" s="272"/>
      <c r="W61" s="272"/>
      <c r="X61" s="272"/>
      <c r="Y61" s="272"/>
      <c r="Z61" s="272"/>
      <c r="AA61" s="272"/>
      <c r="AB61" s="272"/>
      <c r="AC61" s="272"/>
      <c r="AD61" s="272"/>
      <c r="AE61" s="272"/>
      <c r="AF61" s="272"/>
      <c r="AG61" s="272"/>
      <c r="AH61" s="305"/>
      <c r="AI61" s="271"/>
      <c r="AJ61" s="272"/>
      <c r="AK61" s="272"/>
      <c r="AL61" s="272"/>
      <c r="AM61" s="272"/>
      <c r="AN61" s="272"/>
      <c r="AO61" s="272"/>
      <c r="AP61" s="272"/>
      <c r="AQ61" s="272"/>
      <c r="AR61" s="272"/>
      <c r="AS61" s="272"/>
      <c r="AT61" s="272"/>
      <c r="AU61" s="272"/>
      <c r="AV61" s="272"/>
      <c r="AW61" s="272"/>
      <c r="AX61" s="272"/>
      <c r="AY61" s="272"/>
      <c r="AZ61" s="305"/>
      <c r="BA61" s="322" t="e">
        <f ca="1" t="shared" si="15"/>
        <v>#N/A</v>
      </c>
      <c r="BB61" s="323">
        <f t="shared" si="6"/>
        <v>0</v>
      </c>
      <c r="BC61" s="324" t="e">
        <f ca="1" t="shared" si="16"/>
        <v>#N/A</v>
      </c>
      <c r="BD61" s="324" t="e">
        <f ca="1" t="shared" si="7"/>
        <v>#N/A</v>
      </c>
      <c r="BE61" s="336" t="e">
        <f ca="1" t="shared" si="8"/>
        <v>#N/A</v>
      </c>
      <c r="BF61" s="336" t="e">
        <f ca="1" t="shared" si="9"/>
        <v>#N/A</v>
      </c>
      <c r="BG61" s="336"/>
      <c r="BH61" s="337"/>
      <c r="BI61" s="337"/>
      <c r="BJ61" s="337">
        <v>1</v>
      </c>
      <c r="BK61" s="120"/>
    </row>
    <row r="62" ht="17" customHeight="1" spans="1:63">
      <c r="A62" s="123"/>
      <c r="B62" s="152">
        <f t="shared" si="12"/>
        <v>6</v>
      </c>
      <c r="C62" s="159" t="s">
        <v>188</v>
      </c>
      <c r="D62" s="160"/>
      <c r="E62" s="160"/>
      <c r="F62" s="161"/>
      <c r="G62" s="162"/>
      <c r="H62" s="163"/>
      <c r="I62" s="209"/>
      <c r="J62" s="210"/>
      <c r="K62" s="211"/>
      <c r="L62" s="163"/>
      <c r="M62" s="212"/>
      <c r="N62" s="213"/>
      <c r="O62" s="214"/>
      <c r="P62" s="215"/>
      <c r="Q62" s="271"/>
      <c r="R62" s="272"/>
      <c r="S62" s="272"/>
      <c r="T62" s="272"/>
      <c r="U62" s="272"/>
      <c r="V62" s="272"/>
      <c r="W62" s="272"/>
      <c r="X62" s="272"/>
      <c r="Y62" s="272"/>
      <c r="Z62" s="272"/>
      <c r="AA62" s="272"/>
      <c r="AB62" s="272"/>
      <c r="AC62" s="272"/>
      <c r="AD62" s="272"/>
      <c r="AE62" s="272"/>
      <c r="AF62" s="272"/>
      <c r="AG62" s="272"/>
      <c r="AH62" s="305"/>
      <c r="AI62" s="271"/>
      <c r="AJ62" s="272"/>
      <c r="AK62" s="272"/>
      <c r="AL62" s="272"/>
      <c r="AM62" s="272"/>
      <c r="AN62" s="272"/>
      <c r="AO62" s="272"/>
      <c r="AP62" s="272"/>
      <c r="AQ62" s="272"/>
      <c r="AR62" s="272"/>
      <c r="AS62" s="272"/>
      <c r="AT62" s="272"/>
      <c r="AU62" s="272"/>
      <c r="AV62" s="272"/>
      <c r="AW62" s="272"/>
      <c r="AX62" s="272"/>
      <c r="AY62" s="272"/>
      <c r="AZ62" s="305"/>
      <c r="BA62" s="322" t="e">
        <f ca="1" t="shared" si="15"/>
        <v>#N/A</v>
      </c>
      <c r="BB62" s="323">
        <f t="shared" si="6"/>
        <v>0</v>
      </c>
      <c r="BC62" s="324" t="e">
        <f ca="1" t="shared" si="16"/>
        <v>#N/A</v>
      </c>
      <c r="BD62" s="324" t="e">
        <f ca="1" t="shared" si="7"/>
        <v>#N/A</v>
      </c>
      <c r="BE62" s="336" t="e">
        <f ca="1" t="shared" si="8"/>
        <v>#N/A</v>
      </c>
      <c r="BF62" s="336" t="e">
        <f ca="1" t="shared" si="9"/>
        <v>#N/A</v>
      </c>
      <c r="BG62" s="336"/>
      <c r="BH62" s="337"/>
      <c r="BI62" s="337"/>
      <c r="BJ62" s="337">
        <v>1</v>
      </c>
      <c r="BK62" s="120"/>
    </row>
    <row r="63" ht="17" customHeight="1" spans="1:63">
      <c r="A63" s="123"/>
      <c r="B63" s="152">
        <f t="shared" si="12"/>
        <v>5</v>
      </c>
      <c r="C63" s="159" t="s">
        <v>188</v>
      </c>
      <c r="D63" s="160"/>
      <c r="E63" s="160"/>
      <c r="F63" s="161"/>
      <c r="G63" s="162"/>
      <c r="H63" s="163"/>
      <c r="I63" s="209"/>
      <c r="J63" s="210"/>
      <c r="K63" s="211"/>
      <c r="L63" s="163"/>
      <c r="M63" s="212"/>
      <c r="N63" s="213"/>
      <c r="O63" s="214"/>
      <c r="P63" s="215"/>
      <c r="Q63" s="271"/>
      <c r="R63" s="272"/>
      <c r="S63" s="272"/>
      <c r="T63" s="272"/>
      <c r="U63" s="272"/>
      <c r="V63" s="272"/>
      <c r="W63" s="272"/>
      <c r="X63" s="272"/>
      <c r="Y63" s="272"/>
      <c r="Z63" s="272"/>
      <c r="AA63" s="272"/>
      <c r="AB63" s="272"/>
      <c r="AC63" s="272"/>
      <c r="AD63" s="272"/>
      <c r="AE63" s="272"/>
      <c r="AF63" s="272"/>
      <c r="AG63" s="272"/>
      <c r="AH63" s="305"/>
      <c r="AI63" s="271"/>
      <c r="AJ63" s="272"/>
      <c r="AK63" s="272"/>
      <c r="AL63" s="272"/>
      <c r="AM63" s="272"/>
      <c r="AN63" s="272"/>
      <c r="AO63" s="272"/>
      <c r="AP63" s="272"/>
      <c r="AQ63" s="272"/>
      <c r="AR63" s="272"/>
      <c r="AS63" s="272"/>
      <c r="AT63" s="272"/>
      <c r="AU63" s="272"/>
      <c r="AV63" s="272"/>
      <c r="AW63" s="272"/>
      <c r="AX63" s="272"/>
      <c r="AY63" s="272"/>
      <c r="AZ63" s="305"/>
      <c r="BA63" s="322" t="e">
        <f ca="1" t="shared" si="15"/>
        <v>#N/A</v>
      </c>
      <c r="BB63" s="323">
        <f t="shared" si="6"/>
        <v>0</v>
      </c>
      <c r="BC63" s="324" t="e">
        <f ca="1" t="shared" si="16"/>
        <v>#N/A</v>
      </c>
      <c r="BD63" s="324" t="e">
        <f ca="1" t="shared" si="7"/>
        <v>#N/A</v>
      </c>
      <c r="BE63" s="336" t="e">
        <f ca="1" t="shared" si="8"/>
        <v>#N/A</v>
      </c>
      <c r="BF63" s="336" t="e">
        <f ca="1" t="shared" si="9"/>
        <v>#N/A</v>
      </c>
      <c r="BG63" s="336"/>
      <c r="BH63" s="337"/>
      <c r="BI63" s="337"/>
      <c r="BJ63" s="337">
        <v>1</v>
      </c>
      <c r="BK63" s="120"/>
    </row>
    <row r="64" ht="17" customHeight="1" spans="1:63">
      <c r="A64" s="123"/>
      <c r="B64" s="152">
        <f t="shared" si="12"/>
        <v>4</v>
      </c>
      <c r="C64" s="159" t="s">
        <v>188</v>
      </c>
      <c r="D64" s="160"/>
      <c r="E64" s="160"/>
      <c r="F64" s="161"/>
      <c r="G64" s="162"/>
      <c r="H64" s="163"/>
      <c r="I64" s="209"/>
      <c r="J64" s="210"/>
      <c r="K64" s="211"/>
      <c r="L64" s="163"/>
      <c r="M64" s="212"/>
      <c r="N64" s="213"/>
      <c r="O64" s="214"/>
      <c r="P64" s="215"/>
      <c r="Q64" s="271"/>
      <c r="R64" s="272"/>
      <c r="S64" s="272"/>
      <c r="T64" s="272"/>
      <c r="U64" s="272"/>
      <c r="V64" s="272"/>
      <c r="W64" s="272"/>
      <c r="X64" s="272"/>
      <c r="Y64" s="272"/>
      <c r="Z64" s="272"/>
      <c r="AA64" s="272"/>
      <c r="AB64" s="272"/>
      <c r="AC64" s="272"/>
      <c r="AD64" s="272"/>
      <c r="AE64" s="272"/>
      <c r="AF64" s="272"/>
      <c r="AG64" s="272"/>
      <c r="AH64" s="305"/>
      <c r="AI64" s="271"/>
      <c r="AJ64" s="272"/>
      <c r="AK64" s="272"/>
      <c r="AL64" s="272"/>
      <c r="AM64" s="272"/>
      <c r="AN64" s="272"/>
      <c r="AO64" s="272"/>
      <c r="AP64" s="272"/>
      <c r="AQ64" s="272"/>
      <c r="AR64" s="272"/>
      <c r="AS64" s="272"/>
      <c r="AT64" s="272"/>
      <c r="AU64" s="272"/>
      <c r="AV64" s="272"/>
      <c r="AW64" s="272"/>
      <c r="AX64" s="272"/>
      <c r="AY64" s="272"/>
      <c r="AZ64" s="305"/>
      <c r="BA64" s="322" t="e">
        <f ca="1" t="shared" si="15"/>
        <v>#N/A</v>
      </c>
      <c r="BB64" s="323">
        <f t="shared" si="6"/>
        <v>0</v>
      </c>
      <c r="BC64" s="324" t="e">
        <f ca="1" t="shared" si="16"/>
        <v>#N/A</v>
      </c>
      <c r="BD64" s="324" t="e">
        <f ca="1" t="shared" si="7"/>
        <v>#N/A</v>
      </c>
      <c r="BE64" s="336" t="e">
        <f ca="1" t="shared" si="8"/>
        <v>#N/A</v>
      </c>
      <c r="BF64" s="336" t="e">
        <f ca="1" t="shared" si="9"/>
        <v>#N/A</v>
      </c>
      <c r="BG64" s="336"/>
      <c r="BH64" s="337"/>
      <c r="BI64" s="337"/>
      <c r="BJ64" s="337">
        <v>1</v>
      </c>
      <c r="BK64" s="120"/>
    </row>
    <row r="65" ht="17" customHeight="1" spans="1:63">
      <c r="A65" s="123"/>
      <c r="B65" s="152">
        <f t="shared" si="12"/>
        <v>3</v>
      </c>
      <c r="C65" s="159" t="s">
        <v>188</v>
      </c>
      <c r="D65" s="160"/>
      <c r="E65" s="160"/>
      <c r="F65" s="161"/>
      <c r="G65" s="162"/>
      <c r="H65" s="163"/>
      <c r="I65" s="209"/>
      <c r="J65" s="210"/>
      <c r="K65" s="211"/>
      <c r="L65" s="163"/>
      <c r="M65" s="212"/>
      <c r="N65" s="213"/>
      <c r="O65" s="214"/>
      <c r="P65" s="215"/>
      <c r="Q65" s="271"/>
      <c r="R65" s="272"/>
      <c r="S65" s="272"/>
      <c r="T65" s="272"/>
      <c r="U65" s="272"/>
      <c r="V65" s="272"/>
      <c r="W65" s="272"/>
      <c r="X65" s="272"/>
      <c r="Y65" s="272"/>
      <c r="Z65" s="272"/>
      <c r="AA65" s="272"/>
      <c r="AB65" s="272"/>
      <c r="AC65" s="272"/>
      <c r="AD65" s="272"/>
      <c r="AE65" s="272"/>
      <c r="AF65" s="272"/>
      <c r="AG65" s="272"/>
      <c r="AH65" s="305"/>
      <c r="AI65" s="271"/>
      <c r="AJ65" s="272"/>
      <c r="AK65" s="272"/>
      <c r="AL65" s="272"/>
      <c r="AM65" s="272"/>
      <c r="AN65" s="272"/>
      <c r="AO65" s="272"/>
      <c r="AP65" s="272"/>
      <c r="AQ65" s="272"/>
      <c r="AR65" s="272"/>
      <c r="AS65" s="272"/>
      <c r="AT65" s="272"/>
      <c r="AU65" s="272"/>
      <c r="AV65" s="272"/>
      <c r="AW65" s="272"/>
      <c r="AX65" s="272"/>
      <c r="AY65" s="272"/>
      <c r="AZ65" s="305"/>
      <c r="BA65" s="322" t="e">
        <f ca="1" t="shared" si="15"/>
        <v>#N/A</v>
      </c>
      <c r="BB65" s="323">
        <f t="shared" si="6"/>
        <v>0</v>
      </c>
      <c r="BC65" s="324" t="e">
        <f ca="1" t="shared" si="16"/>
        <v>#N/A</v>
      </c>
      <c r="BD65" s="324" t="e">
        <f ca="1" t="shared" si="7"/>
        <v>#N/A</v>
      </c>
      <c r="BE65" s="336" t="e">
        <f ca="1" t="shared" si="8"/>
        <v>#N/A</v>
      </c>
      <c r="BF65" s="336" t="e">
        <f ca="1" t="shared" si="9"/>
        <v>#N/A</v>
      </c>
      <c r="BG65" s="336"/>
      <c r="BH65" s="337"/>
      <c r="BI65" s="337"/>
      <c r="BJ65" s="337">
        <v>1</v>
      </c>
      <c r="BK65" s="120"/>
    </row>
    <row r="66" ht="17" customHeight="1" spans="1:63">
      <c r="A66" s="123"/>
      <c r="B66" s="152">
        <f t="shared" si="12"/>
        <v>2</v>
      </c>
      <c r="C66" s="159" t="s">
        <v>188</v>
      </c>
      <c r="D66" s="160"/>
      <c r="E66" s="160"/>
      <c r="F66" s="161"/>
      <c r="G66" s="162"/>
      <c r="H66" s="163"/>
      <c r="I66" s="209"/>
      <c r="J66" s="210"/>
      <c r="K66" s="211"/>
      <c r="L66" s="163"/>
      <c r="M66" s="212"/>
      <c r="N66" s="213"/>
      <c r="O66" s="214"/>
      <c r="P66" s="215"/>
      <c r="Q66" s="271"/>
      <c r="R66" s="272"/>
      <c r="S66" s="272"/>
      <c r="T66" s="272"/>
      <c r="U66" s="272"/>
      <c r="V66" s="272"/>
      <c r="W66" s="272"/>
      <c r="X66" s="272"/>
      <c r="Y66" s="272"/>
      <c r="Z66" s="272"/>
      <c r="AA66" s="272"/>
      <c r="AB66" s="272"/>
      <c r="AC66" s="272"/>
      <c r="AD66" s="272"/>
      <c r="AE66" s="272"/>
      <c r="AF66" s="272"/>
      <c r="AG66" s="272"/>
      <c r="AH66" s="305"/>
      <c r="AI66" s="271"/>
      <c r="AJ66" s="272"/>
      <c r="AK66" s="272"/>
      <c r="AL66" s="272"/>
      <c r="AM66" s="272"/>
      <c r="AN66" s="272"/>
      <c r="AO66" s="272"/>
      <c r="AP66" s="272"/>
      <c r="AQ66" s="272"/>
      <c r="AR66" s="272"/>
      <c r="AS66" s="272"/>
      <c r="AT66" s="272"/>
      <c r="AU66" s="272"/>
      <c r="AV66" s="272"/>
      <c r="AW66" s="272"/>
      <c r="AX66" s="272"/>
      <c r="AY66" s="272"/>
      <c r="AZ66" s="305"/>
      <c r="BA66" s="322" t="e">
        <f ca="1" t="shared" si="15"/>
        <v>#N/A</v>
      </c>
      <c r="BB66" s="323">
        <f t="shared" si="6"/>
        <v>0</v>
      </c>
      <c r="BC66" s="324" t="e">
        <f ca="1" t="shared" si="16"/>
        <v>#N/A</v>
      </c>
      <c r="BD66" s="324" t="e">
        <f ca="1" t="shared" si="7"/>
        <v>#N/A</v>
      </c>
      <c r="BE66" s="336" t="e">
        <f ca="1" t="shared" si="8"/>
        <v>#N/A</v>
      </c>
      <c r="BF66" s="336" t="e">
        <f ca="1" t="shared" si="9"/>
        <v>#N/A</v>
      </c>
      <c r="BG66" s="336"/>
      <c r="BH66" s="337"/>
      <c r="BI66" s="337"/>
      <c r="BJ66" s="337">
        <v>1</v>
      </c>
      <c r="BK66" s="120"/>
    </row>
    <row r="67" ht="17" customHeight="1" spans="1:63">
      <c r="A67" s="123"/>
      <c r="B67" s="152">
        <f t="shared" si="12"/>
        <v>1</v>
      </c>
      <c r="C67" s="159" t="s">
        <v>188</v>
      </c>
      <c r="D67" s="160"/>
      <c r="E67" s="160"/>
      <c r="F67" s="161"/>
      <c r="G67" s="162"/>
      <c r="H67" s="163"/>
      <c r="I67" s="209"/>
      <c r="J67" s="210"/>
      <c r="K67" s="211"/>
      <c r="L67" s="163"/>
      <c r="M67" s="212"/>
      <c r="N67" s="213"/>
      <c r="O67" s="214"/>
      <c r="P67" s="215"/>
      <c r="Q67" s="271"/>
      <c r="R67" s="272"/>
      <c r="S67" s="272"/>
      <c r="T67" s="272"/>
      <c r="U67" s="272"/>
      <c r="V67" s="272"/>
      <c r="W67" s="272"/>
      <c r="X67" s="272"/>
      <c r="Y67" s="272"/>
      <c r="Z67" s="272"/>
      <c r="AA67" s="272"/>
      <c r="AB67" s="272"/>
      <c r="AC67" s="272"/>
      <c r="AD67" s="272"/>
      <c r="AE67" s="272"/>
      <c r="AF67" s="272"/>
      <c r="AG67" s="272"/>
      <c r="AH67" s="305"/>
      <c r="AI67" s="271"/>
      <c r="AJ67" s="272"/>
      <c r="AK67" s="272"/>
      <c r="AL67" s="272"/>
      <c r="AM67" s="272"/>
      <c r="AN67" s="272"/>
      <c r="AO67" s="272"/>
      <c r="AP67" s="272"/>
      <c r="AQ67" s="272"/>
      <c r="AR67" s="272"/>
      <c r="AS67" s="272"/>
      <c r="AT67" s="272"/>
      <c r="AU67" s="272"/>
      <c r="AV67" s="272"/>
      <c r="AW67" s="272"/>
      <c r="AX67" s="272"/>
      <c r="AY67" s="272"/>
      <c r="AZ67" s="305"/>
      <c r="BA67" s="322" t="e">
        <f ca="1" t="shared" si="15"/>
        <v>#N/A</v>
      </c>
      <c r="BB67" s="323">
        <f t="shared" si="6"/>
        <v>0</v>
      </c>
      <c r="BC67" s="324" t="e">
        <f ca="1" t="shared" si="16"/>
        <v>#N/A</v>
      </c>
      <c r="BD67" s="324" t="e">
        <f ca="1" t="shared" si="7"/>
        <v>#N/A</v>
      </c>
      <c r="BE67" s="336" t="e">
        <f ca="1" t="shared" si="8"/>
        <v>#N/A</v>
      </c>
      <c r="BF67" s="336" t="e">
        <f ca="1" t="shared" si="9"/>
        <v>#N/A</v>
      </c>
      <c r="BG67" s="336"/>
      <c r="BH67" s="337"/>
      <c r="BI67" s="337"/>
      <c r="BJ67" s="337">
        <v>1</v>
      </c>
      <c r="BK67" s="120"/>
    </row>
    <row r="68" ht="16.35" spans="1:63">
      <c r="A68" s="123"/>
      <c r="B68" s="124"/>
      <c r="C68" s="344"/>
      <c r="D68" s="126"/>
      <c r="E68" s="126"/>
      <c r="F68" s="345"/>
      <c r="G68" s="346"/>
      <c r="H68" s="124"/>
      <c r="I68" s="124"/>
      <c r="J68" s="124"/>
      <c r="K68" s="124"/>
      <c r="L68" s="124"/>
      <c r="M68" s="353"/>
      <c r="N68" s="354"/>
      <c r="O68" s="354"/>
      <c r="P68" s="354"/>
      <c r="Q68" s="124"/>
      <c r="R68" s="124"/>
      <c r="S68" s="124"/>
      <c r="T68" s="124"/>
      <c r="U68" s="124"/>
      <c r="V68" s="124"/>
      <c r="W68" s="124"/>
      <c r="X68" s="124"/>
      <c r="Y68" s="124"/>
      <c r="Z68" s="124"/>
      <c r="AA68" s="124"/>
      <c r="AB68" s="124"/>
      <c r="AC68" s="124"/>
      <c r="AD68" s="124"/>
      <c r="AE68" s="124"/>
      <c r="AF68" s="124"/>
      <c r="AG68" s="124"/>
      <c r="AH68" s="124"/>
      <c r="AI68" s="124"/>
      <c r="AJ68" s="124"/>
      <c r="AK68" s="124"/>
      <c r="AL68" s="124"/>
      <c r="AM68" s="124"/>
      <c r="AN68" s="124"/>
      <c r="AO68" s="124"/>
      <c r="AP68" s="124"/>
      <c r="AQ68" s="124"/>
      <c r="AR68" s="124"/>
      <c r="AS68" s="124"/>
      <c r="AT68" s="124"/>
      <c r="AU68" s="124"/>
      <c r="AV68" s="124"/>
      <c r="AW68" s="124"/>
      <c r="AX68" s="124"/>
      <c r="AY68" s="124"/>
      <c r="AZ68" s="124"/>
      <c r="BA68" s="354"/>
      <c r="BB68" s="354"/>
      <c r="BC68" s="361"/>
      <c r="BD68" s="361"/>
      <c r="BE68" s="124"/>
      <c r="BF68" s="124"/>
      <c r="BG68" s="354"/>
      <c r="BH68" s="354"/>
      <c r="BI68" s="354"/>
      <c r="BJ68" s="354"/>
      <c r="BK68" s="120"/>
    </row>
    <row r="69" ht="16" customHeight="1" spans="1:63">
      <c r="A69" s="123"/>
      <c r="B69" s="347">
        <v>0</v>
      </c>
      <c r="C69" s="348" t="str">
        <f>'[1]WSE Rack Elevation'!B44</f>
        <v>Console Server: AIRCONSOLE TS 4N port</v>
      </c>
      <c r="D69" s="348" t="str">
        <f>'[1]WSE Rack Elevation'!C44</f>
        <v>CS-WSE001-CN-SW01</v>
      </c>
      <c r="E69" s="348" t="str">
        <f>'[1]WSE Rack Elevation'!D44</f>
        <v>500-0120-01</v>
      </c>
      <c r="F69" s="349">
        <v>25</v>
      </c>
      <c r="G69" s="350">
        <f>F69/G$20</f>
        <v>0.126262626262626</v>
      </c>
      <c r="H69" s="351" t="str">
        <f>IF(G69&gt;10,"C20","C14")</f>
        <v>C14</v>
      </c>
      <c r="I69" s="355" t="str">
        <f>"C"&amp;(RIGHT(H69,2)-1)</f>
        <v>C13</v>
      </c>
      <c r="J69" s="355"/>
      <c r="K69" s="351" t="str">
        <f>IF(OR(I69="C13",I69="C15"),"C14","C20")</f>
        <v>C14</v>
      </c>
      <c r="L69" s="351" t="str">
        <f>"C"&amp;(RIGHT(K69,2)-1)</f>
        <v>C13</v>
      </c>
      <c r="M69" s="356">
        <f>SUM(Q69:AZ69)</f>
        <v>1</v>
      </c>
      <c r="N69" s="357"/>
      <c r="O69" s="358"/>
      <c r="P69" s="359" t="s">
        <v>205</v>
      </c>
      <c r="Q69" s="360"/>
      <c r="R69" s="360"/>
      <c r="S69" s="360"/>
      <c r="T69" s="360"/>
      <c r="U69" s="360"/>
      <c r="V69" s="360"/>
      <c r="W69" s="360"/>
      <c r="X69" s="360"/>
      <c r="Y69" s="360"/>
      <c r="Z69" s="360"/>
      <c r="AA69" s="360"/>
      <c r="AB69" s="360"/>
      <c r="AC69" s="360"/>
      <c r="AD69" s="360"/>
      <c r="AE69" s="360"/>
      <c r="AF69" s="360"/>
      <c r="AG69" s="360"/>
      <c r="AH69" s="360"/>
      <c r="AI69" s="360"/>
      <c r="AJ69" s="360"/>
      <c r="AK69" s="360"/>
      <c r="AL69" s="360"/>
      <c r="AM69" s="360"/>
      <c r="AN69" s="360"/>
      <c r="AO69" s="360"/>
      <c r="AP69" s="360"/>
      <c r="AQ69" s="360"/>
      <c r="AR69" s="360"/>
      <c r="AS69" s="360">
        <v>1</v>
      </c>
      <c r="AT69" s="360"/>
      <c r="AU69" s="360"/>
      <c r="AV69" s="360"/>
      <c r="AW69" s="360"/>
      <c r="AX69" s="360"/>
      <c r="AY69" s="360"/>
      <c r="AZ69" s="360"/>
      <c r="BA69" s="362" t="str">
        <f ca="1">MID(OFFSET($Q$19,0,ROUNDDOWN((MATCH(1,Q69:AZ69)-1)/18,0)*18),11,99)&amp;"-"&amp;TEXT(SUMPRODUCT(Q69:AZ69,Q$21:AZ$21),"00")&amp;"-"&amp;MID(D69,11,99)&amp;"-"&amp;P69</f>
        <v>PD02-11-CN-SW01-PS</v>
      </c>
      <c r="BB69" s="362">
        <f>SUMPRODUCT(Q69:AZ69,Q$21:AZ$21)</f>
        <v>11</v>
      </c>
      <c r="BC69" s="363"/>
      <c r="BD69" s="363"/>
      <c r="BE69" s="365"/>
      <c r="BF69" s="365"/>
      <c r="BG69" s="366"/>
      <c r="BH69" s="366"/>
      <c r="BI69" s="366"/>
      <c r="BJ69" s="366">
        <v>1</v>
      </c>
      <c r="BK69" s="120"/>
    </row>
    <row r="70" ht="15.6" spans="1:63">
      <c r="A70" s="123"/>
      <c r="B70" s="124"/>
      <c r="C70" s="344"/>
      <c r="D70" s="126"/>
      <c r="E70" s="127"/>
      <c r="F70" s="352"/>
      <c r="G70" s="123"/>
      <c r="H70" s="128"/>
      <c r="I70" s="128"/>
      <c r="J70" s="128"/>
      <c r="K70" s="128"/>
      <c r="L70" s="128"/>
      <c r="M70" s="123"/>
      <c r="N70" s="123"/>
      <c r="P70" s="189"/>
      <c r="Q70" s="123"/>
      <c r="R70" s="123"/>
      <c r="S70" s="123"/>
      <c r="T70" s="123"/>
      <c r="U70" s="123"/>
      <c r="V70" s="123"/>
      <c r="W70" s="123"/>
      <c r="X70" s="123"/>
      <c r="Y70" s="123"/>
      <c r="Z70" s="123"/>
      <c r="AA70" s="123"/>
      <c r="AB70" s="123"/>
      <c r="AC70" s="123"/>
      <c r="AD70" s="123"/>
      <c r="AE70" s="123"/>
      <c r="AF70" s="123"/>
      <c r="AG70" s="123"/>
      <c r="AH70" s="123"/>
      <c r="AI70" s="123"/>
      <c r="AJ70" s="123"/>
      <c r="AK70" s="123"/>
      <c r="AL70" s="123"/>
      <c r="AM70" s="123"/>
      <c r="AN70" s="123"/>
      <c r="AO70" s="123"/>
      <c r="AP70" s="123"/>
      <c r="AQ70" s="123"/>
      <c r="AR70" s="123"/>
      <c r="AS70" s="123"/>
      <c r="AT70" s="123"/>
      <c r="AU70" s="123"/>
      <c r="AV70" s="123"/>
      <c r="AW70" s="123"/>
      <c r="AX70" s="123"/>
      <c r="AY70" s="123"/>
      <c r="AZ70" s="123"/>
      <c r="BA70" s="123"/>
      <c r="BB70" s="123"/>
      <c r="BC70" s="364"/>
      <c r="BD70" s="364"/>
      <c r="BE70" s="128"/>
      <c r="BF70" s="128"/>
      <c r="BG70" s="123"/>
      <c r="BH70" s="123"/>
      <c r="BI70" s="123"/>
      <c r="BJ70" s="123"/>
      <c r="BK70" s="120"/>
    </row>
    <row r="71" ht="15.6" spans="1:63">
      <c r="A71" s="123"/>
      <c r="B71" s="124"/>
      <c r="C71" s="344"/>
      <c r="D71" s="126"/>
      <c r="E71" s="127"/>
      <c r="F71" s="352"/>
      <c r="G71" s="123"/>
      <c r="H71" s="128"/>
      <c r="I71" s="128"/>
      <c r="J71" s="128"/>
      <c r="K71" s="128"/>
      <c r="L71" s="128"/>
      <c r="M71" s="123"/>
      <c r="N71" s="123"/>
      <c r="O71" s="123"/>
      <c r="P71" s="189"/>
      <c r="Q71" s="123"/>
      <c r="R71" s="123"/>
      <c r="S71" s="123"/>
      <c r="T71" s="123"/>
      <c r="U71" s="123"/>
      <c r="V71" s="123"/>
      <c r="W71" s="123"/>
      <c r="X71" s="123"/>
      <c r="Y71" s="123"/>
      <c r="Z71" s="123"/>
      <c r="AA71" s="123"/>
      <c r="AB71" s="123"/>
      <c r="AC71" s="123"/>
      <c r="AD71" s="123"/>
      <c r="AE71" s="123"/>
      <c r="AF71" s="123"/>
      <c r="AG71" s="123"/>
      <c r="AH71" s="123"/>
      <c r="AI71" s="123"/>
      <c r="AJ71" s="123"/>
      <c r="AK71" s="123"/>
      <c r="AL71" s="123"/>
      <c r="AM71" s="123"/>
      <c r="AN71" s="123"/>
      <c r="AO71" s="123"/>
      <c r="AP71" s="123"/>
      <c r="AQ71" s="123"/>
      <c r="AR71" s="123"/>
      <c r="AS71" s="123"/>
      <c r="AT71" s="123"/>
      <c r="AU71" s="123"/>
      <c r="AV71" s="123"/>
      <c r="AW71" s="123"/>
      <c r="AX71" s="123"/>
      <c r="AY71" s="123"/>
      <c r="AZ71" s="123"/>
      <c r="BA71" s="123"/>
      <c r="BB71" s="123"/>
      <c r="BC71" s="364"/>
      <c r="BD71" s="364"/>
      <c r="BE71" s="128"/>
      <c r="BF71" s="128"/>
      <c r="BG71" s="123"/>
      <c r="BH71" s="123"/>
      <c r="BI71" s="123"/>
      <c r="BJ71" s="123"/>
      <c r="BK71" s="123"/>
    </row>
    <row r="72" ht="15.6" spans="1:63">
      <c r="A72" s="123"/>
      <c r="B72" s="124"/>
      <c r="C72" s="344"/>
      <c r="D72" s="126"/>
      <c r="E72" s="127"/>
      <c r="F72" s="352"/>
      <c r="G72" s="123"/>
      <c r="H72" s="128"/>
      <c r="I72" s="128"/>
      <c r="J72" s="128"/>
      <c r="K72" s="128"/>
      <c r="L72" s="128"/>
      <c r="M72" s="123"/>
      <c r="N72" s="123"/>
      <c r="O72" s="123"/>
      <c r="P72" s="189"/>
      <c r="Q72" s="123"/>
      <c r="R72" s="123"/>
      <c r="S72" s="123"/>
      <c r="T72" s="123"/>
      <c r="U72" s="123"/>
      <c r="V72" s="123"/>
      <c r="W72" s="123"/>
      <c r="X72" s="123"/>
      <c r="Y72" s="123"/>
      <c r="Z72" s="123"/>
      <c r="AA72" s="123"/>
      <c r="AB72" s="123"/>
      <c r="AC72" s="123"/>
      <c r="AD72" s="123"/>
      <c r="AE72" s="123"/>
      <c r="AF72" s="123"/>
      <c r="AG72" s="123"/>
      <c r="AH72" s="123"/>
      <c r="AI72" s="123"/>
      <c r="AJ72" s="123"/>
      <c r="AK72" s="123"/>
      <c r="AL72" s="123"/>
      <c r="AM72" s="123"/>
      <c r="AN72" s="123"/>
      <c r="AO72" s="123"/>
      <c r="AP72" s="123"/>
      <c r="AQ72" s="123"/>
      <c r="AR72" s="123"/>
      <c r="AS72" s="123"/>
      <c r="AT72" s="123"/>
      <c r="AU72" s="123"/>
      <c r="AV72" s="123"/>
      <c r="AW72" s="123"/>
      <c r="AX72" s="123"/>
      <c r="AY72" s="123"/>
      <c r="AZ72" s="123"/>
      <c r="BA72" s="123"/>
      <c r="BB72" s="123"/>
      <c r="BC72" s="364"/>
      <c r="BD72" s="364"/>
      <c r="BE72" s="128"/>
      <c r="BF72" s="128"/>
      <c r="BG72" s="123"/>
      <c r="BH72" s="123"/>
      <c r="BI72" s="123"/>
      <c r="BJ72" s="123"/>
      <c r="BK72" s="123"/>
    </row>
    <row r="73" ht="15.6" spans="1:63">
      <c r="A73" s="123"/>
      <c r="B73" s="124"/>
      <c r="C73" s="344"/>
      <c r="D73" s="126"/>
      <c r="E73" s="127"/>
      <c r="F73" s="352"/>
      <c r="G73" s="123"/>
      <c r="H73" s="128"/>
      <c r="I73" s="128"/>
      <c r="J73" s="128"/>
      <c r="K73" s="128"/>
      <c r="L73" s="128"/>
      <c r="M73" s="123"/>
      <c r="N73" s="123"/>
      <c r="O73" s="123"/>
      <c r="P73" s="189"/>
      <c r="Q73" s="123"/>
      <c r="R73" s="123"/>
      <c r="S73" s="123"/>
      <c r="T73" s="123"/>
      <c r="U73" s="123"/>
      <c r="V73" s="123"/>
      <c r="W73" s="123"/>
      <c r="X73" s="123"/>
      <c r="Y73" s="123"/>
      <c r="Z73" s="123"/>
      <c r="AA73" s="123"/>
      <c r="AB73" s="123"/>
      <c r="AC73" s="123"/>
      <c r="AD73" s="123"/>
      <c r="AE73" s="123"/>
      <c r="AF73" s="123"/>
      <c r="AG73" s="123"/>
      <c r="AH73" s="123"/>
      <c r="AI73" s="123"/>
      <c r="AJ73" s="123"/>
      <c r="AK73" s="123"/>
      <c r="AL73" s="123"/>
      <c r="AM73" s="123"/>
      <c r="AN73" s="123"/>
      <c r="AO73" s="123"/>
      <c r="AP73" s="123"/>
      <c r="AQ73" s="123"/>
      <c r="AR73" s="123"/>
      <c r="AS73" s="123"/>
      <c r="AT73" s="123"/>
      <c r="AU73" s="123"/>
      <c r="AV73" s="123"/>
      <c r="AW73" s="123"/>
      <c r="AX73" s="123"/>
      <c r="AY73" s="123"/>
      <c r="AZ73" s="123"/>
      <c r="BA73" s="123"/>
      <c r="BB73" s="123"/>
      <c r="BC73" s="364"/>
      <c r="BD73" s="364"/>
      <c r="BE73" s="128"/>
      <c r="BF73" s="128"/>
      <c r="BG73" s="123"/>
      <c r="BH73" s="123"/>
      <c r="BI73" s="123"/>
      <c r="BJ73" s="123"/>
      <c r="BK73" s="123"/>
    </row>
    <row r="74" ht="15.6" spans="1:63">
      <c r="A74" s="123"/>
      <c r="B74" s="124"/>
      <c r="C74" s="344"/>
      <c r="D74" s="126"/>
      <c r="E74" s="127"/>
      <c r="F74" s="352"/>
      <c r="G74" s="123"/>
      <c r="H74" s="128"/>
      <c r="I74" s="128"/>
      <c r="J74" s="128"/>
      <c r="K74" s="128"/>
      <c r="L74" s="128"/>
      <c r="M74" s="123"/>
      <c r="N74" s="123"/>
      <c r="P74" s="189"/>
      <c r="Q74" s="123"/>
      <c r="R74" s="123"/>
      <c r="S74" s="123"/>
      <c r="T74" s="123"/>
      <c r="U74" s="123"/>
      <c r="V74" s="123"/>
      <c r="W74" s="123"/>
      <c r="X74" s="123"/>
      <c r="Y74" s="123"/>
      <c r="Z74" s="123"/>
      <c r="AA74" s="123"/>
      <c r="AB74" s="123"/>
      <c r="AC74" s="123"/>
      <c r="AD74" s="123"/>
      <c r="AE74" s="123"/>
      <c r="AF74" s="123"/>
      <c r="AG74" s="123"/>
      <c r="AH74" s="123"/>
      <c r="AI74" s="123"/>
      <c r="AJ74" s="123"/>
      <c r="AK74" s="123"/>
      <c r="AL74" s="123"/>
      <c r="AM74" s="123"/>
      <c r="AN74" s="123"/>
      <c r="AO74" s="123"/>
      <c r="AP74" s="123"/>
      <c r="AQ74" s="123"/>
      <c r="AR74" s="123"/>
      <c r="AS74" s="123"/>
      <c r="AT74" s="123"/>
      <c r="AU74" s="123"/>
      <c r="AV74" s="123"/>
      <c r="AW74" s="123"/>
      <c r="AX74" s="123"/>
      <c r="AY74" s="123"/>
      <c r="AZ74" s="123"/>
      <c r="BA74" s="123"/>
      <c r="BB74" s="123"/>
      <c r="BC74" s="364"/>
      <c r="BD74" s="364"/>
      <c r="BE74" s="128"/>
      <c r="BF74" s="128"/>
      <c r="BG74" s="123"/>
      <c r="BH74" s="123"/>
      <c r="BI74" s="123"/>
      <c r="BJ74" s="123"/>
      <c r="BK74" s="123"/>
    </row>
    <row r="75" ht="15.6" spans="1:63">
      <c r="A75" s="123"/>
      <c r="B75" s="124"/>
      <c r="C75" s="344"/>
      <c r="D75" s="126"/>
      <c r="E75" s="127"/>
      <c r="F75" s="352"/>
      <c r="G75" s="123"/>
      <c r="H75" s="128"/>
      <c r="I75" s="128"/>
      <c r="J75" s="128"/>
      <c r="K75" s="128"/>
      <c r="L75" s="128"/>
      <c r="M75" s="123"/>
      <c r="N75" s="123"/>
      <c r="O75" s="123"/>
      <c r="P75" s="189"/>
      <c r="Q75" s="123"/>
      <c r="R75" s="123"/>
      <c r="S75" s="123"/>
      <c r="T75" s="123"/>
      <c r="U75" s="123"/>
      <c r="V75" s="123"/>
      <c r="W75" s="123"/>
      <c r="X75" s="123"/>
      <c r="Y75" s="123"/>
      <c r="Z75" s="123"/>
      <c r="AA75" s="123"/>
      <c r="AB75" s="123"/>
      <c r="AC75" s="123"/>
      <c r="AD75" s="123"/>
      <c r="AE75" s="123"/>
      <c r="AF75" s="123"/>
      <c r="AG75" s="123"/>
      <c r="AH75" s="123"/>
      <c r="AI75" s="123"/>
      <c r="AJ75" s="123"/>
      <c r="AK75" s="123"/>
      <c r="AL75" s="123"/>
      <c r="AM75" s="123"/>
      <c r="AN75" s="123"/>
      <c r="AO75" s="123"/>
      <c r="AP75" s="123"/>
      <c r="AQ75" s="123"/>
      <c r="AR75" s="123"/>
      <c r="AS75" s="123"/>
      <c r="AT75" s="123"/>
      <c r="AU75" s="123"/>
      <c r="AV75" s="123"/>
      <c r="AW75" s="123"/>
      <c r="AX75" s="123"/>
      <c r="AY75" s="123"/>
      <c r="AZ75" s="123"/>
      <c r="BA75" s="123"/>
      <c r="BB75" s="123"/>
      <c r="BC75" s="364"/>
      <c r="BD75" s="364"/>
      <c r="BE75" s="128"/>
      <c r="BF75" s="128"/>
      <c r="BG75" s="123"/>
      <c r="BH75" s="123"/>
      <c r="BI75" s="123"/>
      <c r="BJ75" s="123"/>
      <c r="BK75" s="123"/>
    </row>
    <row r="76" ht="15.6" spans="1:63">
      <c r="A76" s="123"/>
      <c r="B76" s="124"/>
      <c r="C76" s="344"/>
      <c r="D76" s="126"/>
      <c r="E76" s="127"/>
      <c r="F76" s="352"/>
      <c r="G76" s="123"/>
      <c r="H76" s="128"/>
      <c r="I76" s="128"/>
      <c r="J76" s="128"/>
      <c r="K76" s="128"/>
      <c r="L76" s="128"/>
      <c r="M76" s="123"/>
      <c r="N76" s="123"/>
      <c r="O76" s="123"/>
      <c r="P76" s="189"/>
      <c r="Q76" s="123"/>
      <c r="R76" s="123"/>
      <c r="S76" s="123"/>
      <c r="T76" s="123"/>
      <c r="U76" s="123"/>
      <c r="V76" s="123"/>
      <c r="W76" s="123"/>
      <c r="X76" s="123"/>
      <c r="Y76" s="123"/>
      <c r="Z76" s="123"/>
      <c r="AA76" s="123"/>
      <c r="AB76" s="123"/>
      <c r="AC76" s="123"/>
      <c r="AD76" s="123"/>
      <c r="AE76" s="123"/>
      <c r="AF76" s="123"/>
      <c r="AG76" s="123"/>
      <c r="AH76" s="123"/>
      <c r="AI76" s="123"/>
      <c r="AJ76" s="123"/>
      <c r="AK76" s="123"/>
      <c r="AL76" s="123"/>
      <c r="AM76" s="123"/>
      <c r="AN76" s="123"/>
      <c r="AO76" s="123"/>
      <c r="AP76" s="123"/>
      <c r="AQ76" s="123"/>
      <c r="AR76" s="123"/>
      <c r="AS76" s="123"/>
      <c r="AT76" s="123"/>
      <c r="AU76" s="123"/>
      <c r="AV76" s="123"/>
      <c r="AW76" s="123"/>
      <c r="AX76" s="123"/>
      <c r="AY76" s="123"/>
      <c r="AZ76" s="123"/>
      <c r="BA76" s="123"/>
      <c r="BB76" s="123"/>
      <c r="BC76" s="364"/>
      <c r="BD76" s="364"/>
      <c r="BE76" s="128"/>
      <c r="BF76" s="128"/>
      <c r="BG76" s="123"/>
      <c r="BH76" s="123"/>
      <c r="BI76" s="123"/>
      <c r="BJ76" s="123"/>
      <c r="BK76" s="123"/>
    </row>
    <row r="77" ht="15.6" spans="1:63">
      <c r="A77" s="123"/>
      <c r="B77" s="124"/>
      <c r="C77" s="344"/>
      <c r="D77" s="126"/>
      <c r="E77" s="127"/>
      <c r="F77" s="352"/>
      <c r="G77" s="123"/>
      <c r="H77" s="128"/>
      <c r="I77" s="128"/>
      <c r="J77" s="128"/>
      <c r="K77" s="128"/>
      <c r="L77" s="128"/>
      <c r="M77" s="123"/>
      <c r="N77" s="123"/>
      <c r="O77" s="123"/>
      <c r="P77" s="189"/>
      <c r="Q77" s="123"/>
      <c r="R77" s="123"/>
      <c r="S77" s="123"/>
      <c r="T77" s="123"/>
      <c r="U77" s="123"/>
      <c r="V77" s="123"/>
      <c r="W77" s="123"/>
      <c r="X77" s="123"/>
      <c r="Y77" s="123"/>
      <c r="Z77" s="123"/>
      <c r="AA77" s="123"/>
      <c r="AB77" s="123"/>
      <c r="AC77" s="123"/>
      <c r="AD77" s="123"/>
      <c r="AE77" s="123"/>
      <c r="AF77" s="123"/>
      <c r="AG77" s="123"/>
      <c r="AH77" s="123"/>
      <c r="AI77" s="123"/>
      <c r="AJ77" s="123"/>
      <c r="AK77" s="123"/>
      <c r="AL77" s="123"/>
      <c r="AM77" s="123"/>
      <c r="AN77" s="123"/>
      <c r="AO77" s="123"/>
      <c r="AP77" s="123"/>
      <c r="AQ77" s="123"/>
      <c r="AR77" s="123"/>
      <c r="AS77" s="123"/>
      <c r="AT77" s="123"/>
      <c r="AU77" s="123"/>
      <c r="AV77" s="123"/>
      <c r="AW77" s="123"/>
      <c r="AX77" s="123"/>
      <c r="AY77" s="123"/>
      <c r="AZ77" s="123"/>
      <c r="BA77" s="123"/>
      <c r="BB77" s="123"/>
      <c r="BC77" s="364"/>
      <c r="BD77" s="364"/>
      <c r="BE77" s="128"/>
      <c r="BF77" s="128"/>
      <c r="BG77" s="123"/>
      <c r="BH77" s="123"/>
      <c r="BI77" s="123"/>
      <c r="BJ77" s="123"/>
      <c r="BK77" s="123"/>
    </row>
    <row r="78" ht="15.6" spans="1:63">
      <c r="A78" s="123"/>
      <c r="B78" s="124"/>
      <c r="C78" s="344"/>
      <c r="D78" s="126"/>
      <c r="E78" s="127"/>
      <c r="F78" s="352"/>
      <c r="G78" s="123"/>
      <c r="H78" s="128"/>
      <c r="I78" s="128"/>
      <c r="J78" s="128"/>
      <c r="K78" s="128"/>
      <c r="L78" s="128"/>
      <c r="M78" s="123"/>
      <c r="N78" s="123"/>
      <c r="O78" s="123"/>
      <c r="P78" s="189"/>
      <c r="Q78" s="123"/>
      <c r="R78" s="123"/>
      <c r="S78" s="123"/>
      <c r="T78" s="123"/>
      <c r="U78" s="123"/>
      <c r="V78" s="123"/>
      <c r="W78" s="123"/>
      <c r="X78" s="123"/>
      <c r="Y78" s="123"/>
      <c r="Z78" s="123"/>
      <c r="AA78" s="123"/>
      <c r="AB78" s="123"/>
      <c r="AC78" s="123"/>
      <c r="AD78" s="123"/>
      <c r="AE78" s="123"/>
      <c r="AF78" s="123"/>
      <c r="AG78" s="123"/>
      <c r="AH78" s="123"/>
      <c r="AI78" s="123"/>
      <c r="AJ78" s="123"/>
      <c r="AK78" s="123"/>
      <c r="AL78" s="123"/>
      <c r="AM78" s="123"/>
      <c r="AN78" s="123"/>
      <c r="AO78" s="123"/>
      <c r="AP78" s="123"/>
      <c r="AQ78" s="123"/>
      <c r="AR78" s="123"/>
      <c r="AS78" s="123"/>
      <c r="AT78" s="123"/>
      <c r="AU78" s="123"/>
      <c r="AV78" s="123"/>
      <c r="AW78" s="123"/>
      <c r="AX78" s="123"/>
      <c r="AY78" s="123"/>
      <c r="AZ78" s="123"/>
      <c r="BA78" s="123"/>
      <c r="BB78" s="123"/>
      <c r="BC78" s="364"/>
      <c r="BD78" s="364"/>
      <c r="BE78" s="128"/>
      <c r="BF78" s="128"/>
      <c r="BG78" s="123"/>
      <c r="BH78" s="123"/>
      <c r="BI78" s="123"/>
      <c r="BJ78" s="123"/>
      <c r="BK78" s="123"/>
    </row>
    <row r="79" ht="15.6" spans="1:63">
      <c r="A79" s="123"/>
      <c r="B79" s="124"/>
      <c r="C79" s="344"/>
      <c r="D79" s="126"/>
      <c r="E79" s="127"/>
      <c r="F79" s="352"/>
      <c r="G79" s="123"/>
      <c r="H79" s="128"/>
      <c r="I79" s="128"/>
      <c r="J79" s="128"/>
      <c r="K79" s="128"/>
      <c r="L79" s="128"/>
      <c r="M79" s="123"/>
      <c r="N79" s="123"/>
      <c r="O79" s="123"/>
      <c r="P79" s="189"/>
      <c r="Q79" s="123"/>
      <c r="R79" s="123"/>
      <c r="S79" s="123"/>
      <c r="T79" s="123"/>
      <c r="U79" s="123"/>
      <c r="V79" s="123"/>
      <c r="W79" s="123"/>
      <c r="X79" s="123"/>
      <c r="Y79" s="123"/>
      <c r="Z79" s="123"/>
      <c r="AA79" s="123"/>
      <c r="AB79" s="123"/>
      <c r="AC79" s="123"/>
      <c r="AD79" s="123"/>
      <c r="AE79" s="123"/>
      <c r="AF79" s="123"/>
      <c r="AG79" s="123"/>
      <c r="AH79" s="123"/>
      <c r="AI79" s="123"/>
      <c r="AJ79" s="123"/>
      <c r="AK79" s="123"/>
      <c r="AL79" s="123"/>
      <c r="AM79" s="123"/>
      <c r="AN79" s="123"/>
      <c r="AO79" s="123"/>
      <c r="AP79" s="123"/>
      <c r="AQ79" s="123"/>
      <c r="AR79" s="123"/>
      <c r="AS79" s="123"/>
      <c r="AT79" s="123"/>
      <c r="AU79" s="123"/>
      <c r="AV79" s="123"/>
      <c r="AW79" s="123"/>
      <c r="AX79" s="123"/>
      <c r="AY79" s="123"/>
      <c r="AZ79" s="123"/>
      <c r="BA79" s="123"/>
      <c r="BB79" s="123"/>
      <c r="BC79" s="364"/>
      <c r="BD79" s="364"/>
      <c r="BE79" s="128"/>
      <c r="BF79" s="128"/>
      <c r="BG79" s="123"/>
      <c r="BH79" s="123"/>
      <c r="BI79" s="123"/>
      <c r="BJ79" s="123"/>
      <c r="BK79" s="123"/>
    </row>
    <row r="80" ht="15.6" spans="1:63">
      <c r="A80" s="123"/>
      <c r="B80" s="124"/>
      <c r="C80" s="344"/>
      <c r="D80" s="126"/>
      <c r="E80" s="127"/>
      <c r="F80" s="352"/>
      <c r="G80" s="123"/>
      <c r="H80" s="128"/>
      <c r="I80" s="128"/>
      <c r="J80" s="128"/>
      <c r="K80" s="128"/>
      <c r="L80" s="128"/>
      <c r="M80" s="123"/>
      <c r="N80" s="123"/>
      <c r="O80" s="123"/>
      <c r="P80" s="189"/>
      <c r="Q80" s="123"/>
      <c r="R80" s="123"/>
      <c r="S80" s="123"/>
      <c r="T80" s="123"/>
      <c r="U80" s="123"/>
      <c r="V80" s="123"/>
      <c r="W80" s="123"/>
      <c r="X80" s="123"/>
      <c r="Y80" s="123"/>
      <c r="Z80" s="123"/>
      <c r="AA80" s="123"/>
      <c r="AB80" s="123"/>
      <c r="AC80" s="123"/>
      <c r="AD80" s="123"/>
      <c r="AE80" s="123"/>
      <c r="AF80" s="123"/>
      <c r="AG80" s="123"/>
      <c r="AH80" s="123"/>
      <c r="AI80" s="123"/>
      <c r="AJ80" s="123"/>
      <c r="AK80" s="123"/>
      <c r="AL80" s="123"/>
      <c r="AM80" s="123"/>
      <c r="AN80" s="123"/>
      <c r="AO80" s="123"/>
      <c r="AP80" s="123"/>
      <c r="AQ80" s="123"/>
      <c r="AR80" s="123"/>
      <c r="AS80" s="123"/>
      <c r="AT80" s="123"/>
      <c r="AU80" s="123"/>
      <c r="AV80" s="123"/>
      <c r="AW80" s="123"/>
      <c r="AX80" s="123"/>
      <c r="AY80" s="123"/>
      <c r="AZ80" s="123"/>
      <c r="BA80" s="123"/>
      <c r="BB80" s="123"/>
      <c r="BC80" s="364"/>
      <c r="BD80" s="364"/>
      <c r="BE80" s="128"/>
      <c r="BF80" s="128"/>
      <c r="BG80" s="123"/>
      <c r="BH80" s="123"/>
      <c r="BI80" s="123"/>
      <c r="BJ80" s="123"/>
      <c r="BK80" s="123"/>
    </row>
    <row r="81" ht="15.6" spans="1:63">
      <c r="A81" s="123"/>
      <c r="B81" s="124"/>
      <c r="C81" s="344"/>
      <c r="D81" s="126"/>
      <c r="E81" s="127"/>
      <c r="F81" s="352"/>
      <c r="G81" s="123"/>
      <c r="H81" s="128"/>
      <c r="I81" s="128"/>
      <c r="J81" s="128"/>
      <c r="K81" s="128"/>
      <c r="L81" s="128"/>
      <c r="M81" s="123"/>
      <c r="N81" s="123"/>
      <c r="O81" s="123"/>
      <c r="P81" s="189"/>
      <c r="Q81" s="123"/>
      <c r="R81" s="123"/>
      <c r="S81" s="123"/>
      <c r="T81" s="123"/>
      <c r="U81" s="123"/>
      <c r="V81" s="123"/>
      <c r="W81" s="123"/>
      <c r="X81" s="123"/>
      <c r="Y81" s="123"/>
      <c r="Z81" s="123"/>
      <c r="AA81" s="123"/>
      <c r="AB81" s="123"/>
      <c r="AC81" s="123"/>
      <c r="AD81" s="123"/>
      <c r="AE81" s="123"/>
      <c r="AF81" s="123"/>
      <c r="AG81" s="123"/>
      <c r="AH81" s="123"/>
      <c r="AI81" s="123"/>
      <c r="AJ81" s="123"/>
      <c r="AK81" s="123"/>
      <c r="AL81" s="123"/>
      <c r="AM81" s="123"/>
      <c r="AN81" s="123"/>
      <c r="AO81" s="123"/>
      <c r="AP81" s="123"/>
      <c r="AQ81" s="123"/>
      <c r="AR81" s="123"/>
      <c r="AS81" s="123"/>
      <c r="AT81" s="123"/>
      <c r="AU81" s="123"/>
      <c r="AV81" s="123"/>
      <c r="AW81" s="123"/>
      <c r="AX81" s="123"/>
      <c r="AY81" s="123"/>
      <c r="AZ81" s="123"/>
      <c r="BA81" s="123"/>
      <c r="BB81" s="123"/>
      <c r="BC81" s="364"/>
      <c r="BD81" s="364"/>
      <c r="BE81" s="128"/>
      <c r="BF81" s="128"/>
      <c r="BG81" s="123"/>
      <c r="BH81" s="123"/>
      <c r="BI81" s="123"/>
      <c r="BJ81" s="123"/>
      <c r="BK81" s="123"/>
    </row>
    <row r="82" ht="15.6" spans="1:63">
      <c r="A82" s="123"/>
      <c r="B82" s="124"/>
      <c r="C82" s="344"/>
      <c r="D82" s="126"/>
      <c r="E82" s="127"/>
      <c r="F82" s="352"/>
      <c r="G82" s="123"/>
      <c r="H82" s="128"/>
      <c r="I82" s="128"/>
      <c r="J82" s="128"/>
      <c r="K82" s="128"/>
      <c r="L82" s="128"/>
      <c r="M82" s="123"/>
      <c r="N82" s="123"/>
      <c r="O82" s="123"/>
      <c r="P82" s="189"/>
      <c r="Q82" s="123"/>
      <c r="R82" s="123"/>
      <c r="S82" s="123"/>
      <c r="T82" s="123"/>
      <c r="U82" s="123"/>
      <c r="V82" s="123"/>
      <c r="W82" s="123"/>
      <c r="X82" s="123"/>
      <c r="Y82" s="123"/>
      <c r="Z82" s="123"/>
      <c r="AA82" s="123"/>
      <c r="AB82" s="123"/>
      <c r="AC82" s="123"/>
      <c r="AD82" s="123"/>
      <c r="AE82" s="123"/>
      <c r="AF82" s="123"/>
      <c r="AG82" s="123"/>
      <c r="AH82" s="123"/>
      <c r="AI82" s="123"/>
      <c r="AJ82" s="123"/>
      <c r="AK82" s="123"/>
      <c r="AL82" s="123"/>
      <c r="AM82" s="123"/>
      <c r="AN82" s="123"/>
      <c r="AO82" s="123"/>
      <c r="AP82" s="123"/>
      <c r="AQ82" s="123"/>
      <c r="AR82" s="123"/>
      <c r="AS82" s="123"/>
      <c r="AT82" s="123"/>
      <c r="AU82" s="123"/>
      <c r="AV82" s="123"/>
      <c r="AW82" s="123"/>
      <c r="AX82" s="123"/>
      <c r="AY82" s="123"/>
      <c r="AZ82" s="123"/>
      <c r="BA82" s="123"/>
      <c r="BB82" s="123"/>
      <c r="BC82" s="364"/>
      <c r="BD82" s="364"/>
      <c r="BE82" s="128"/>
      <c r="BF82" s="128"/>
      <c r="BG82" s="123"/>
      <c r="BH82" s="123"/>
      <c r="BI82" s="123"/>
      <c r="BJ82" s="123"/>
      <c r="BK82" s="123"/>
    </row>
    <row r="83" ht="15.6" spans="1:63">
      <c r="A83" s="123"/>
      <c r="B83" s="124"/>
      <c r="C83" s="344"/>
      <c r="D83" s="126"/>
      <c r="E83" s="127"/>
      <c r="F83" s="352"/>
      <c r="G83" s="123"/>
      <c r="H83" s="128"/>
      <c r="I83" s="128"/>
      <c r="J83" s="128"/>
      <c r="K83" s="128"/>
      <c r="L83" s="128"/>
      <c r="M83" s="123"/>
      <c r="N83" s="123"/>
      <c r="O83" s="123"/>
      <c r="P83" s="189"/>
      <c r="Q83" s="123"/>
      <c r="R83" s="123"/>
      <c r="S83" s="123"/>
      <c r="T83" s="123"/>
      <c r="U83" s="123"/>
      <c r="V83" s="123"/>
      <c r="W83" s="123"/>
      <c r="X83" s="123"/>
      <c r="Y83" s="123"/>
      <c r="Z83" s="123"/>
      <c r="AA83" s="123"/>
      <c r="AB83" s="123"/>
      <c r="AC83" s="123"/>
      <c r="AD83" s="123"/>
      <c r="AE83" s="123"/>
      <c r="AF83" s="123"/>
      <c r="AG83" s="123"/>
      <c r="AH83" s="123"/>
      <c r="AI83" s="123"/>
      <c r="AJ83" s="123"/>
      <c r="AK83" s="123"/>
      <c r="AL83" s="123"/>
      <c r="AM83" s="123"/>
      <c r="AN83" s="123"/>
      <c r="AO83" s="123"/>
      <c r="AP83" s="123"/>
      <c r="AQ83" s="123"/>
      <c r="AR83" s="123"/>
      <c r="AS83" s="123"/>
      <c r="AT83" s="123"/>
      <c r="AU83" s="123"/>
      <c r="AV83" s="123"/>
      <c r="AW83" s="123"/>
      <c r="AX83" s="123"/>
      <c r="AY83" s="123"/>
      <c r="AZ83" s="123"/>
      <c r="BA83" s="123"/>
      <c r="BB83" s="123"/>
      <c r="BC83" s="364"/>
      <c r="BD83" s="364"/>
      <c r="BE83" s="128"/>
      <c r="BF83" s="128"/>
      <c r="BG83" s="123"/>
      <c r="BH83" s="123"/>
      <c r="BI83" s="123"/>
      <c r="BJ83" s="123"/>
      <c r="BK83" s="123"/>
    </row>
    <row r="84" ht="15.6" spans="1:63">
      <c r="A84" s="123"/>
      <c r="B84" s="124"/>
      <c r="C84" s="344"/>
      <c r="D84" s="126"/>
      <c r="E84" s="127"/>
      <c r="F84" s="352"/>
      <c r="G84" s="123"/>
      <c r="H84" s="128"/>
      <c r="I84" s="128"/>
      <c r="J84" s="128"/>
      <c r="K84" s="128"/>
      <c r="L84" s="128"/>
      <c r="M84" s="123"/>
      <c r="N84" s="123"/>
      <c r="O84" s="123"/>
      <c r="P84" s="189"/>
      <c r="Q84" s="123"/>
      <c r="R84" s="123"/>
      <c r="S84" s="123"/>
      <c r="T84" s="123"/>
      <c r="U84" s="123"/>
      <c r="V84" s="123"/>
      <c r="W84" s="123"/>
      <c r="X84" s="123"/>
      <c r="Y84" s="123"/>
      <c r="Z84" s="123"/>
      <c r="AA84" s="123"/>
      <c r="AB84" s="123"/>
      <c r="AC84" s="123"/>
      <c r="AD84" s="123"/>
      <c r="AE84" s="123"/>
      <c r="AF84" s="123"/>
      <c r="AG84" s="123"/>
      <c r="AH84" s="123"/>
      <c r="AI84" s="123"/>
      <c r="AJ84" s="123"/>
      <c r="AK84" s="123"/>
      <c r="AL84" s="123"/>
      <c r="AM84" s="123"/>
      <c r="AN84" s="123"/>
      <c r="AO84" s="123"/>
      <c r="AP84" s="123"/>
      <c r="AQ84" s="123"/>
      <c r="AR84" s="123"/>
      <c r="AS84" s="123"/>
      <c r="AT84" s="123"/>
      <c r="AU84" s="123"/>
      <c r="AV84" s="123"/>
      <c r="AW84" s="123"/>
      <c r="AX84" s="123"/>
      <c r="AY84" s="123"/>
      <c r="AZ84" s="123"/>
      <c r="BA84" s="123"/>
      <c r="BB84" s="123"/>
      <c r="BC84" s="364"/>
      <c r="BD84" s="364"/>
      <c r="BE84" s="128"/>
      <c r="BF84" s="128"/>
      <c r="BG84" s="123"/>
      <c r="BH84" s="123"/>
      <c r="BI84" s="123"/>
      <c r="BJ84" s="123"/>
      <c r="BK84" s="123"/>
    </row>
    <row r="85" ht="15.6" spans="1:63">
      <c r="A85" s="123"/>
      <c r="B85" s="124"/>
      <c r="C85" s="344"/>
      <c r="D85" s="126"/>
      <c r="E85" s="127"/>
      <c r="F85" s="352"/>
      <c r="G85" s="123"/>
      <c r="H85" s="128"/>
      <c r="I85" s="128"/>
      <c r="J85" s="128"/>
      <c r="K85" s="128"/>
      <c r="L85" s="128"/>
      <c r="M85" s="123"/>
      <c r="N85" s="123"/>
      <c r="O85" s="123"/>
      <c r="P85" s="189"/>
      <c r="Q85" s="123"/>
      <c r="R85" s="123"/>
      <c r="S85" s="123"/>
      <c r="T85" s="123"/>
      <c r="U85" s="123"/>
      <c r="V85" s="123"/>
      <c r="W85" s="123"/>
      <c r="X85" s="123"/>
      <c r="Y85" s="123"/>
      <c r="Z85" s="123"/>
      <c r="AA85" s="123"/>
      <c r="AB85" s="123"/>
      <c r="AC85" s="123"/>
      <c r="AD85" s="123"/>
      <c r="AE85" s="123"/>
      <c r="AF85" s="123"/>
      <c r="AG85" s="123"/>
      <c r="AH85" s="123"/>
      <c r="AI85" s="123"/>
      <c r="AJ85" s="123"/>
      <c r="AK85" s="123"/>
      <c r="AL85" s="123"/>
      <c r="AM85" s="123"/>
      <c r="AN85" s="123"/>
      <c r="AO85" s="123"/>
      <c r="AP85" s="123"/>
      <c r="AQ85" s="123"/>
      <c r="AR85" s="123"/>
      <c r="AS85" s="123"/>
      <c r="AT85" s="123"/>
      <c r="AU85" s="123"/>
      <c r="AV85" s="123"/>
      <c r="AW85" s="123"/>
      <c r="AX85" s="123"/>
      <c r="AY85" s="123"/>
      <c r="AZ85" s="123"/>
      <c r="BA85" s="123"/>
      <c r="BB85" s="123"/>
      <c r="BC85" s="364"/>
      <c r="BD85" s="364"/>
      <c r="BE85" s="128"/>
      <c r="BF85" s="128"/>
      <c r="BG85" s="123"/>
      <c r="BH85" s="123"/>
      <c r="BI85" s="123"/>
      <c r="BJ85" s="123"/>
      <c r="BK85" s="123"/>
    </row>
    <row r="86" ht="15.6" spans="1:63">
      <c r="A86" s="123"/>
      <c r="B86" s="124"/>
      <c r="C86" s="344"/>
      <c r="D86" s="126"/>
      <c r="E86" s="127"/>
      <c r="F86" s="352"/>
      <c r="G86" s="123"/>
      <c r="H86" s="128"/>
      <c r="I86" s="128"/>
      <c r="J86" s="128"/>
      <c r="K86" s="128"/>
      <c r="L86" s="128"/>
      <c r="M86" s="123"/>
      <c r="N86" s="123"/>
      <c r="O86" s="123"/>
      <c r="P86" s="189"/>
      <c r="Q86" s="123"/>
      <c r="R86" s="123"/>
      <c r="S86" s="123"/>
      <c r="T86" s="123"/>
      <c r="U86" s="123"/>
      <c r="V86" s="123"/>
      <c r="W86" s="123"/>
      <c r="X86" s="123"/>
      <c r="Y86" s="123"/>
      <c r="Z86" s="123"/>
      <c r="AA86" s="123"/>
      <c r="AB86" s="123"/>
      <c r="AC86" s="123"/>
      <c r="AD86" s="123"/>
      <c r="AE86" s="123"/>
      <c r="AF86" s="123"/>
      <c r="AG86" s="123"/>
      <c r="AH86" s="123"/>
      <c r="AI86" s="123"/>
      <c r="AJ86" s="123"/>
      <c r="AK86" s="123"/>
      <c r="AL86" s="123"/>
      <c r="AM86" s="123"/>
      <c r="AN86" s="123"/>
      <c r="AO86" s="123"/>
      <c r="AP86" s="123"/>
      <c r="AQ86" s="123"/>
      <c r="AR86" s="123"/>
      <c r="AS86" s="123"/>
      <c r="AT86" s="123"/>
      <c r="AU86" s="123"/>
      <c r="AV86" s="123"/>
      <c r="AW86" s="123"/>
      <c r="AX86" s="123"/>
      <c r="AY86" s="123"/>
      <c r="AZ86" s="123"/>
      <c r="BA86" s="123"/>
      <c r="BB86" s="123"/>
      <c r="BC86" s="364"/>
      <c r="BD86" s="364"/>
      <c r="BE86" s="128"/>
      <c r="BF86" s="128"/>
      <c r="BG86" s="123"/>
      <c r="BH86" s="123"/>
      <c r="BI86" s="123"/>
      <c r="BJ86" s="123"/>
      <c r="BK86" s="123"/>
    </row>
    <row r="87" ht="15.6" spans="1:63">
      <c r="A87" s="123"/>
      <c r="B87" s="124"/>
      <c r="C87" s="344"/>
      <c r="D87" s="126"/>
      <c r="E87" s="127"/>
      <c r="F87" s="352"/>
      <c r="G87" s="123"/>
      <c r="H87" s="128"/>
      <c r="I87" s="128"/>
      <c r="J87" s="128"/>
      <c r="K87" s="128"/>
      <c r="L87" s="128"/>
      <c r="M87" s="123"/>
      <c r="N87" s="123"/>
      <c r="O87" s="123"/>
      <c r="P87" s="189"/>
      <c r="Q87" s="123"/>
      <c r="R87" s="123"/>
      <c r="S87" s="123"/>
      <c r="T87" s="123"/>
      <c r="U87" s="123"/>
      <c r="V87" s="123"/>
      <c r="W87" s="123"/>
      <c r="X87" s="123"/>
      <c r="Y87" s="123"/>
      <c r="Z87" s="123"/>
      <c r="AA87" s="123"/>
      <c r="AB87" s="123"/>
      <c r="AC87" s="123"/>
      <c r="AD87" s="123"/>
      <c r="AE87" s="123"/>
      <c r="AF87" s="123"/>
      <c r="AG87" s="123"/>
      <c r="AH87" s="123"/>
      <c r="AI87" s="123"/>
      <c r="AJ87" s="123"/>
      <c r="AK87" s="123"/>
      <c r="AL87" s="123"/>
      <c r="AM87" s="123"/>
      <c r="AN87" s="123"/>
      <c r="AO87" s="123"/>
      <c r="AP87" s="123"/>
      <c r="AQ87" s="123"/>
      <c r="AR87" s="123"/>
      <c r="AS87" s="123"/>
      <c r="AT87" s="123"/>
      <c r="AU87" s="123"/>
      <c r="AV87" s="123"/>
      <c r="AW87" s="123"/>
      <c r="AX87" s="123"/>
      <c r="AY87" s="123"/>
      <c r="AZ87" s="123"/>
      <c r="BA87" s="123"/>
      <c r="BB87" s="123"/>
      <c r="BC87" s="364"/>
      <c r="BD87" s="364"/>
      <c r="BE87" s="128"/>
      <c r="BF87" s="128"/>
      <c r="BG87" s="123"/>
      <c r="BH87" s="123"/>
      <c r="BI87" s="123"/>
      <c r="BJ87" s="123"/>
      <c r="BK87" s="123"/>
    </row>
    <row r="88" ht="15.6" spans="1:63">
      <c r="A88" s="123"/>
      <c r="B88" s="124"/>
      <c r="C88" s="344"/>
      <c r="D88" s="126"/>
      <c r="E88" s="127"/>
      <c r="F88" s="352"/>
      <c r="G88" s="123"/>
      <c r="H88" s="128"/>
      <c r="I88" s="128"/>
      <c r="J88" s="128"/>
      <c r="K88" s="128"/>
      <c r="L88" s="128"/>
      <c r="M88" s="123"/>
      <c r="N88" s="123"/>
      <c r="O88" s="123"/>
      <c r="P88" s="189"/>
      <c r="Q88" s="123"/>
      <c r="R88" s="123"/>
      <c r="S88" s="123"/>
      <c r="T88" s="123"/>
      <c r="U88" s="123"/>
      <c r="V88" s="123"/>
      <c r="W88" s="123"/>
      <c r="X88" s="123"/>
      <c r="Y88" s="123"/>
      <c r="Z88" s="123"/>
      <c r="AA88" s="123"/>
      <c r="AB88" s="123"/>
      <c r="AC88" s="123"/>
      <c r="AD88" s="123"/>
      <c r="AE88" s="123"/>
      <c r="AF88" s="123"/>
      <c r="AG88" s="123"/>
      <c r="AH88" s="123"/>
      <c r="AI88" s="123"/>
      <c r="AJ88" s="123"/>
      <c r="AK88" s="123"/>
      <c r="AL88" s="123"/>
      <c r="AM88" s="123"/>
      <c r="AN88" s="123"/>
      <c r="AO88" s="123"/>
      <c r="AP88" s="123"/>
      <c r="AQ88" s="123"/>
      <c r="AR88" s="123"/>
      <c r="AS88" s="123"/>
      <c r="AT88" s="123"/>
      <c r="AU88" s="123"/>
      <c r="AV88" s="123"/>
      <c r="AW88" s="123"/>
      <c r="AX88" s="123"/>
      <c r="AY88" s="123"/>
      <c r="AZ88" s="123"/>
      <c r="BA88" s="123"/>
      <c r="BB88" s="123"/>
      <c r="BC88" s="364"/>
      <c r="BD88" s="364"/>
      <c r="BE88" s="128"/>
      <c r="BF88" s="128"/>
      <c r="BG88" s="123"/>
      <c r="BH88" s="123"/>
      <c r="BI88" s="123"/>
      <c r="BJ88" s="123"/>
      <c r="BK88" s="123"/>
    </row>
    <row r="89" ht="15.6" spans="1:63">
      <c r="A89" s="123"/>
      <c r="B89" s="124"/>
      <c r="C89" s="344"/>
      <c r="D89" s="126"/>
      <c r="E89" s="127"/>
      <c r="F89" s="352"/>
      <c r="G89" s="123"/>
      <c r="H89" s="128"/>
      <c r="I89" s="128"/>
      <c r="J89" s="128"/>
      <c r="K89" s="128"/>
      <c r="L89" s="128"/>
      <c r="M89" s="123"/>
      <c r="N89" s="123"/>
      <c r="O89" s="123"/>
      <c r="P89" s="189"/>
      <c r="Q89" s="123"/>
      <c r="R89" s="123"/>
      <c r="S89" s="123"/>
      <c r="T89" s="123"/>
      <c r="U89" s="123"/>
      <c r="V89" s="123"/>
      <c r="W89" s="123"/>
      <c r="X89" s="123"/>
      <c r="Y89" s="123"/>
      <c r="Z89" s="123"/>
      <c r="AA89" s="123"/>
      <c r="AB89" s="123"/>
      <c r="AC89" s="123"/>
      <c r="AD89" s="123"/>
      <c r="AE89" s="123"/>
      <c r="AF89" s="123"/>
      <c r="AG89" s="123"/>
      <c r="AH89" s="123"/>
      <c r="AI89" s="123"/>
      <c r="AJ89" s="123"/>
      <c r="AK89" s="123"/>
      <c r="AL89" s="123"/>
      <c r="AM89" s="123"/>
      <c r="AN89" s="123"/>
      <c r="AO89" s="123"/>
      <c r="AP89" s="123"/>
      <c r="AQ89" s="123"/>
      <c r="AR89" s="123"/>
      <c r="AS89" s="123"/>
      <c r="AT89" s="123"/>
      <c r="AU89" s="123"/>
      <c r="AV89" s="123"/>
      <c r="AW89" s="123"/>
      <c r="AX89" s="123"/>
      <c r="AY89" s="123"/>
      <c r="AZ89" s="123"/>
      <c r="BA89" s="123"/>
      <c r="BB89" s="123"/>
      <c r="BC89" s="364"/>
      <c r="BD89" s="364"/>
      <c r="BE89" s="128"/>
      <c r="BF89" s="128"/>
      <c r="BG89" s="123"/>
      <c r="BH89" s="123"/>
      <c r="BI89" s="123"/>
      <c r="BJ89" s="123"/>
      <c r="BK89" s="123"/>
    </row>
    <row r="90" ht="15.6" spans="1:63">
      <c r="A90" s="123"/>
      <c r="B90" s="124"/>
      <c r="C90" s="344"/>
      <c r="D90" s="126"/>
      <c r="E90" s="127"/>
      <c r="F90" s="352"/>
      <c r="G90" s="123"/>
      <c r="H90" s="128"/>
      <c r="I90" s="128"/>
      <c r="J90" s="128"/>
      <c r="K90" s="128"/>
      <c r="L90" s="128"/>
      <c r="M90" s="123"/>
      <c r="N90" s="123"/>
      <c r="O90" s="123"/>
      <c r="P90" s="189"/>
      <c r="Q90" s="123"/>
      <c r="R90" s="123"/>
      <c r="S90" s="123"/>
      <c r="T90" s="123"/>
      <c r="U90" s="123"/>
      <c r="V90" s="123"/>
      <c r="W90" s="123"/>
      <c r="X90" s="123"/>
      <c r="Y90" s="123"/>
      <c r="Z90" s="123"/>
      <c r="AA90" s="123"/>
      <c r="AB90" s="123"/>
      <c r="AC90" s="123"/>
      <c r="AD90" s="123"/>
      <c r="AE90" s="123"/>
      <c r="AF90" s="123"/>
      <c r="AG90" s="123"/>
      <c r="AH90" s="123"/>
      <c r="AI90" s="123"/>
      <c r="AJ90" s="123"/>
      <c r="AK90" s="123"/>
      <c r="AL90" s="123"/>
      <c r="AM90" s="123"/>
      <c r="AN90" s="123"/>
      <c r="AO90" s="123"/>
      <c r="AP90" s="123"/>
      <c r="AQ90" s="123"/>
      <c r="AR90" s="123"/>
      <c r="AS90" s="123"/>
      <c r="AT90" s="123"/>
      <c r="AU90" s="123"/>
      <c r="AV90" s="123"/>
      <c r="AW90" s="123"/>
      <c r="AX90" s="123"/>
      <c r="AY90" s="123"/>
      <c r="AZ90" s="123"/>
      <c r="BA90" s="123"/>
      <c r="BB90" s="123"/>
      <c r="BC90" s="364"/>
      <c r="BD90" s="364"/>
      <c r="BE90" s="128"/>
      <c r="BF90" s="128"/>
      <c r="BG90" s="123"/>
      <c r="BH90" s="123"/>
      <c r="BI90" s="123"/>
      <c r="BJ90" s="123"/>
      <c r="BK90" s="123"/>
    </row>
    <row r="91" ht="15.6" spans="1:63">
      <c r="A91" s="123"/>
      <c r="B91" s="124"/>
      <c r="C91" s="344"/>
      <c r="D91" s="126"/>
      <c r="E91" s="127"/>
      <c r="F91" s="352"/>
      <c r="G91" s="123"/>
      <c r="H91" s="128"/>
      <c r="I91" s="128"/>
      <c r="J91" s="128"/>
      <c r="K91" s="128"/>
      <c r="L91" s="128"/>
      <c r="M91" s="123"/>
      <c r="N91" s="123"/>
      <c r="O91" s="123"/>
      <c r="P91" s="189"/>
      <c r="Q91" s="123"/>
      <c r="R91" s="123"/>
      <c r="S91" s="123"/>
      <c r="T91" s="123"/>
      <c r="U91" s="123"/>
      <c r="V91" s="123"/>
      <c r="W91" s="123"/>
      <c r="X91" s="123"/>
      <c r="Y91" s="123"/>
      <c r="Z91" s="123"/>
      <c r="AA91" s="123"/>
      <c r="AB91" s="123"/>
      <c r="AC91" s="123"/>
      <c r="AD91" s="123"/>
      <c r="AE91" s="123"/>
      <c r="AF91" s="123"/>
      <c r="AG91" s="123"/>
      <c r="AH91" s="123"/>
      <c r="AI91" s="123"/>
      <c r="AJ91" s="123"/>
      <c r="AK91" s="123"/>
      <c r="AL91" s="123"/>
      <c r="AM91" s="123"/>
      <c r="AN91" s="123"/>
      <c r="AO91" s="123"/>
      <c r="AP91" s="123"/>
      <c r="AQ91" s="123"/>
      <c r="AR91" s="123"/>
      <c r="AS91" s="123"/>
      <c r="AT91" s="123"/>
      <c r="AU91" s="123"/>
      <c r="AV91" s="123"/>
      <c r="AW91" s="123"/>
      <c r="AX91" s="123"/>
      <c r="AY91" s="123"/>
      <c r="AZ91" s="123"/>
      <c r="BA91" s="123"/>
      <c r="BB91" s="123"/>
      <c r="BC91" s="364"/>
      <c r="BD91" s="364"/>
      <c r="BE91" s="128"/>
      <c r="BF91" s="128"/>
      <c r="BG91" s="123"/>
      <c r="BH91" s="123"/>
      <c r="BI91" s="123"/>
      <c r="BJ91" s="123"/>
      <c r="BK91" s="123"/>
    </row>
    <row r="92" ht="15.6" spans="1:63">
      <c r="A92" s="123"/>
      <c r="B92" s="124"/>
      <c r="C92" s="344"/>
      <c r="D92" s="126"/>
      <c r="E92" s="127"/>
      <c r="F92" s="352"/>
      <c r="G92" s="123"/>
      <c r="H92" s="128"/>
      <c r="I92" s="128"/>
      <c r="J92" s="128"/>
      <c r="K92" s="128"/>
      <c r="L92" s="128"/>
      <c r="M92" s="123"/>
      <c r="N92" s="123"/>
      <c r="O92" s="123"/>
      <c r="P92" s="189"/>
      <c r="Q92" s="123"/>
      <c r="R92" s="123"/>
      <c r="S92" s="123"/>
      <c r="T92" s="123"/>
      <c r="U92" s="123"/>
      <c r="V92" s="123"/>
      <c r="W92" s="123"/>
      <c r="X92" s="123"/>
      <c r="Y92" s="123"/>
      <c r="Z92" s="123"/>
      <c r="AA92" s="123"/>
      <c r="AB92" s="123"/>
      <c r="AC92" s="123"/>
      <c r="AD92" s="123"/>
      <c r="AE92" s="123"/>
      <c r="AF92" s="123"/>
      <c r="AG92" s="123"/>
      <c r="AH92" s="123"/>
      <c r="AI92" s="123"/>
      <c r="AJ92" s="123"/>
      <c r="AK92" s="123"/>
      <c r="AL92" s="123"/>
      <c r="AM92" s="123"/>
      <c r="AN92" s="123"/>
      <c r="AO92" s="123"/>
      <c r="AP92" s="123"/>
      <c r="AQ92" s="123"/>
      <c r="AR92" s="123"/>
      <c r="AS92" s="123"/>
      <c r="AT92" s="123"/>
      <c r="AU92" s="123"/>
      <c r="AV92" s="123"/>
      <c r="AW92" s="123"/>
      <c r="AX92" s="123"/>
      <c r="AY92" s="123"/>
      <c r="AZ92" s="123"/>
      <c r="BA92" s="123"/>
      <c r="BB92" s="123"/>
      <c r="BC92" s="364"/>
      <c r="BD92" s="364"/>
      <c r="BE92" s="128"/>
      <c r="BF92" s="128"/>
      <c r="BG92" s="123"/>
      <c r="BH92" s="123"/>
      <c r="BI92" s="123"/>
      <c r="BJ92" s="123"/>
      <c r="BK92" s="123"/>
    </row>
    <row r="93" ht="15.6" spans="1:63">
      <c r="A93" s="123"/>
      <c r="B93" s="124"/>
      <c r="C93" s="344"/>
      <c r="D93" s="126"/>
      <c r="E93" s="127"/>
      <c r="F93" s="352"/>
      <c r="G93" s="123"/>
      <c r="H93" s="128"/>
      <c r="I93" s="128"/>
      <c r="J93" s="128"/>
      <c r="K93" s="128"/>
      <c r="L93" s="128"/>
      <c r="M93" s="123"/>
      <c r="N93" s="123"/>
      <c r="O93" s="123"/>
      <c r="P93" s="189"/>
      <c r="Q93" s="123"/>
      <c r="R93" s="123"/>
      <c r="S93" s="123"/>
      <c r="T93" s="123"/>
      <c r="U93" s="123"/>
      <c r="V93" s="123"/>
      <c r="W93" s="123"/>
      <c r="X93" s="123"/>
      <c r="Y93" s="123"/>
      <c r="Z93" s="123"/>
      <c r="AA93" s="123"/>
      <c r="AB93" s="123"/>
      <c r="AC93" s="123"/>
      <c r="AD93" s="123"/>
      <c r="AE93" s="123"/>
      <c r="AF93" s="123"/>
      <c r="AG93" s="123"/>
      <c r="AH93" s="123"/>
      <c r="AI93" s="123"/>
      <c r="AJ93" s="123"/>
      <c r="AK93" s="123"/>
      <c r="AL93" s="123"/>
      <c r="AM93" s="123"/>
      <c r="AN93" s="123"/>
      <c r="AO93" s="123"/>
      <c r="AP93" s="123"/>
      <c r="AQ93" s="123"/>
      <c r="AR93" s="123"/>
      <c r="AS93" s="123"/>
      <c r="AT93" s="123"/>
      <c r="AU93" s="123"/>
      <c r="AV93" s="123"/>
      <c r="AW93" s="123"/>
      <c r="AX93" s="123"/>
      <c r="AY93" s="123"/>
      <c r="AZ93" s="123"/>
      <c r="BA93" s="123"/>
      <c r="BB93" s="123"/>
      <c r="BC93" s="364"/>
      <c r="BD93" s="364"/>
      <c r="BE93" s="128"/>
      <c r="BF93" s="128"/>
      <c r="BG93" s="123"/>
      <c r="BH93" s="123"/>
      <c r="BI93" s="123"/>
      <c r="BJ93" s="123"/>
      <c r="BK93" s="123"/>
    </row>
    <row r="94" ht="15.6" spans="1:63">
      <c r="A94" s="123"/>
      <c r="B94" s="124"/>
      <c r="C94" s="344"/>
      <c r="D94" s="126"/>
      <c r="E94" s="127"/>
      <c r="F94" s="352"/>
      <c r="G94" s="123"/>
      <c r="H94" s="128"/>
      <c r="I94" s="128"/>
      <c r="J94" s="128"/>
      <c r="K94" s="128"/>
      <c r="L94" s="128"/>
      <c r="M94" s="123"/>
      <c r="N94" s="123"/>
      <c r="O94" s="123"/>
      <c r="P94" s="189"/>
      <c r="Q94" s="123"/>
      <c r="R94" s="123"/>
      <c r="S94" s="123"/>
      <c r="T94" s="123"/>
      <c r="U94" s="123"/>
      <c r="V94" s="123"/>
      <c r="W94" s="123"/>
      <c r="X94" s="123"/>
      <c r="Y94" s="123"/>
      <c r="Z94" s="123"/>
      <c r="AA94" s="123"/>
      <c r="AB94" s="123"/>
      <c r="AC94" s="123"/>
      <c r="AD94" s="123"/>
      <c r="AE94" s="123"/>
      <c r="AF94" s="123"/>
      <c r="AG94" s="123"/>
      <c r="AH94" s="123"/>
      <c r="AI94" s="123"/>
      <c r="AJ94" s="123"/>
      <c r="AK94" s="123"/>
      <c r="AL94" s="123"/>
      <c r="AM94" s="123"/>
      <c r="AN94" s="123"/>
      <c r="AO94" s="123"/>
      <c r="AP94" s="123"/>
      <c r="AQ94" s="123"/>
      <c r="AR94" s="123"/>
      <c r="AS94" s="123"/>
      <c r="AT94" s="123"/>
      <c r="AU94" s="123"/>
      <c r="AV94" s="123"/>
      <c r="AW94" s="123"/>
      <c r="AX94" s="123"/>
      <c r="AY94" s="123"/>
      <c r="AZ94" s="123"/>
      <c r="BA94" s="123"/>
      <c r="BB94" s="123"/>
      <c r="BC94" s="364"/>
      <c r="BD94" s="364"/>
      <c r="BE94" s="128"/>
      <c r="BF94" s="128"/>
      <c r="BG94" s="123"/>
      <c r="BH94" s="123"/>
      <c r="BI94" s="123"/>
      <c r="BJ94" s="123"/>
      <c r="BK94" s="123"/>
    </row>
    <row r="95" ht="15.6" spans="1:63">
      <c r="A95" s="123"/>
      <c r="B95" s="124"/>
      <c r="C95" s="344"/>
      <c r="D95" s="126"/>
      <c r="E95" s="127"/>
      <c r="F95" s="352"/>
      <c r="G95" s="123"/>
      <c r="H95" s="128"/>
      <c r="I95" s="128"/>
      <c r="J95" s="128"/>
      <c r="K95" s="128"/>
      <c r="L95" s="128"/>
      <c r="M95" s="123"/>
      <c r="N95" s="123"/>
      <c r="O95" s="123"/>
      <c r="P95" s="189"/>
      <c r="Q95" s="123"/>
      <c r="R95" s="123"/>
      <c r="S95" s="123"/>
      <c r="T95" s="123"/>
      <c r="U95" s="123"/>
      <c r="V95" s="123"/>
      <c r="W95" s="123"/>
      <c r="X95" s="123"/>
      <c r="Y95" s="123"/>
      <c r="Z95" s="123"/>
      <c r="AA95" s="123"/>
      <c r="AB95" s="123"/>
      <c r="AC95" s="123"/>
      <c r="AD95" s="123"/>
      <c r="AE95" s="123"/>
      <c r="AF95" s="123"/>
      <c r="AG95" s="123"/>
      <c r="AH95" s="123"/>
      <c r="AI95" s="123"/>
      <c r="AJ95" s="123"/>
      <c r="AK95" s="123"/>
      <c r="AL95" s="123"/>
      <c r="AM95" s="123"/>
      <c r="AN95" s="123"/>
      <c r="AO95" s="123"/>
      <c r="AP95" s="123"/>
      <c r="AQ95" s="123"/>
      <c r="AR95" s="123"/>
      <c r="AS95" s="123"/>
      <c r="AT95" s="123"/>
      <c r="AU95" s="123"/>
      <c r="AV95" s="123"/>
      <c r="AW95" s="123"/>
      <c r="AX95" s="123"/>
      <c r="AY95" s="123"/>
      <c r="AZ95" s="123"/>
      <c r="BA95" s="123"/>
      <c r="BB95" s="123"/>
      <c r="BC95" s="364"/>
      <c r="BD95" s="364"/>
      <c r="BE95" s="128"/>
      <c r="BF95" s="128"/>
      <c r="BG95" s="123"/>
      <c r="BH95" s="123"/>
      <c r="BI95" s="123"/>
      <c r="BJ95" s="123"/>
      <c r="BK95" s="123"/>
    </row>
    <row r="96" ht="15.6" spans="1:63">
      <c r="A96" s="123"/>
      <c r="B96" s="124"/>
      <c r="C96" s="344"/>
      <c r="D96" s="126"/>
      <c r="E96" s="127"/>
      <c r="F96" s="352"/>
      <c r="G96" s="123"/>
      <c r="H96" s="128"/>
      <c r="I96" s="128"/>
      <c r="J96" s="128"/>
      <c r="K96" s="128"/>
      <c r="L96" s="128"/>
      <c r="M96" s="123"/>
      <c r="N96" s="123"/>
      <c r="O96" s="123"/>
      <c r="P96" s="189"/>
      <c r="Q96" s="123"/>
      <c r="R96" s="123"/>
      <c r="S96" s="123"/>
      <c r="T96" s="123"/>
      <c r="U96" s="123"/>
      <c r="V96" s="123"/>
      <c r="W96" s="123"/>
      <c r="X96" s="123"/>
      <c r="Y96" s="123"/>
      <c r="Z96" s="123"/>
      <c r="AA96" s="123"/>
      <c r="AB96" s="123"/>
      <c r="AC96" s="123"/>
      <c r="AD96" s="123"/>
      <c r="AE96" s="123"/>
      <c r="AF96" s="123"/>
      <c r="AG96" s="123"/>
      <c r="AH96" s="123"/>
      <c r="AI96" s="123"/>
      <c r="AJ96" s="123"/>
      <c r="AK96" s="123"/>
      <c r="AL96" s="123"/>
      <c r="AM96" s="123"/>
      <c r="AN96" s="123"/>
      <c r="AO96" s="123"/>
      <c r="AP96" s="123"/>
      <c r="AQ96" s="123"/>
      <c r="AR96" s="123"/>
      <c r="AS96" s="123"/>
      <c r="AT96" s="123"/>
      <c r="AU96" s="123"/>
      <c r="AV96" s="123"/>
      <c r="AW96" s="123"/>
      <c r="AX96" s="123"/>
      <c r="AY96" s="123"/>
      <c r="AZ96" s="123"/>
      <c r="BA96" s="123"/>
      <c r="BB96" s="123"/>
      <c r="BC96" s="364"/>
      <c r="BD96" s="364"/>
      <c r="BE96" s="128"/>
      <c r="BF96" s="128"/>
      <c r="BG96" s="123"/>
      <c r="BH96" s="123"/>
      <c r="BI96" s="123"/>
      <c r="BJ96" s="123"/>
      <c r="BK96" s="123"/>
    </row>
    <row r="97" ht="15.6" spans="1:63">
      <c r="A97" s="123"/>
      <c r="B97" s="124"/>
      <c r="C97" s="344"/>
      <c r="D97" s="126"/>
      <c r="E97" s="127"/>
      <c r="F97" s="352"/>
      <c r="G97" s="123"/>
      <c r="H97" s="128"/>
      <c r="I97" s="128"/>
      <c r="J97" s="128"/>
      <c r="K97" s="128"/>
      <c r="L97" s="128"/>
      <c r="M97" s="123"/>
      <c r="N97" s="123"/>
      <c r="O97" s="123"/>
      <c r="P97" s="189"/>
      <c r="Q97" s="123"/>
      <c r="R97" s="123"/>
      <c r="S97" s="123"/>
      <c r="T97" s="123"/>
      <c r="U97" s="123"/>
      <c r="V97" s="123"/>
      <c r="W97" s="123"/>
      <c r="X97" s="123"/>
      <c r="Y97" s="123"/>
      <c r="Z97" s="123"/>
      <c r="AA97" s="123"/>
      <c r="AB97" s="123"/>
      <c r="AC97" s="123"/>
      <c r="AD97" s="123"/>
      <c r="AE97" s="123"/>
      <c r="AF97" s="123"/>
      <c r="AG97" s="123"/>
      <c r="AH97" s="123"/>
      <c r="AI97" s="123"/>
      <c r="AJ97" s="123"/>
      <c r="AK97" s="123"/>
      <c r="AL97" s="123"/>
      <c r="AM97" s="123"/>
      <c r="AN97" s="123"/>
      <c r="AO97" s="123"/>
      <c r="AP97" s="123"/>
      <c r="AQ97" s="123"/>
      <c r="AR97" s="123"/>
      <c r="AS97" s="123"/>
      <c r="AT97" s="123"/>
      <c r="AU97" s="123"/>
      <c r="AV97" s="123"/>
      <c r="AW97" s="123"/>
      <c r="AX97" s="123"/>
      <c r="AY97" s="123"/>
      <c r="AZ97" s="123"/>
      <c r="BA97" s="123"/>
      <c r="BB97" s="123"/>
      <c r="BC97" s="364"/>
      <c r="BD97" s="364"/>
      <c r="BE97" s="128"/>
      <c r="BF97" s="128"/>
      <c r="BG97" s="123"/>
      <c r="BH97" s="123"/>
      <c r="BI97" s="123"/>
      <c r="BJ97" s="123"/>
      <c r="BK97" s="123"/>
    </row>
    <row r="98" ht="15.6" spans="1:63">
      <c r="A98" s="123"/>
      <c r="B98" s="124"/>
      <c r="C98" s="344"/>
      <c r="D98" s="126"/>
      <c r="E98" s="127"/>
      <c r="F98" s="352"/>
      <c r="G98" s="123"/>
      <c r="H98" s="128"/>
      <c r="I98" s="128"/>
      <c r="J98" s="128"/>
      <c r="K98" s="128"/>
      <c r="L98" s="128"/>
      <c r="M98" s="123"/>
      <c r="N98" s="123"/>
      <c r="O98" s="123"/>
      <c r="P98" s="189"/>
      <c r="Q98" s="123"/>
      <c r="R98" s="123"/>
      <c r="S98" s="123"/>
      <c r="T98" s="123"/>
      <c r="U98" s="123"/>
      <c r="V98" s="123"/>
      <c r="W98" s="123"/>
      <c r="X98" s="123"/>
      <c r="Y98" s="123"/>
      <c r="Z98" s="123"/>
      <c r="AA98" s="123"/>
      <c r="AB98" s="123"/>
      <c r="AC98" s="123"/>
      <c r="AD98" s="123"/>
      <c r="AE98" s="123"/>
      <c r="AF98" s="123"/>
      <c r="AG98" s="123"/>
      <c r="AH98" s="123"/>
      <c r="AI98" s="123"/>
      <c r="AJ98" s="123"/>
      <c r="AK98" s="123"/>
      <c r="AL98" s="123"/>
      <c r="AM98" s="123"/>
      <c r="AN98" s="123"/>
      <c r="AO98" s="123"/>
      <c r="AP98" s="123"/>
      <c r="AQ98" s="123"/>
      <c r="AR98" s="123"/>
      <c r="AS98" s="123"/>
      <c r="AT98" s="123"/>
      <c r="AU98" s="123"/>
      <c r="AV98" s="123"/>
      <c r="AW98" s="123"/>
      <c r="AX98" s="123"/>
      <c r="AY98" s="123"/>
      <c r="AZ98" s="123"/>
      <c r="BA98" s="123"/>
      <c r="BB98" s="123"/>
      <c r="BC98" s="364"/>
      <c r="BD98" s="364"/>
      <c r="BE98" s="128"/>
      <c r="BF98" s="128"/>
      <c r="BG98" s="123"/>
      <c r="BH98" s="123"/>
      <c r="BI98" s="123"/>
      <c r="BJ98" s="123"/>
      <c r="BK98" s="123"/>
    </row>
    <row r="99" ht="15.6" spans="1:63">
      <c r="A99" s="123"/>
      <c r="B99" s="124"/>
      <c r="C99" s="344"/>
      <c r="D99" s="126"/>
      <c r="E99" s="127"/>
      <c r="F99" s="352"/>
      <c r="G99" s="123"/>
      <c r="H99" s="128"/>
      <c r="I99" s="128"/>
      <c r="J99" s="128"/>
      <c r="K99" s="128"/>
      <c r="L99" s="128"/>
      <c r="M99" s="123"/>
      <c r="N99" s="123"/>
      <c r="O99" s="123"/>
      <c r="P99" s="189"/>
      <c r="Q99" s="123"/>
      <c r="R99" s="123"/>
      <c r="S99" s="123"/>
      <c r="T99" s="123"/>
      <c r="U99" s="123"/>
      <c r="V99" s="123"/>
      <c r="W99" s="123"/>
      <c r="X99" s="123"/>
      <c r="Y99" s="123"/>
      <c r="Z99" s="123"/>
      <c r="AA99" s="123"/>
      <c r="AB99" s="123"/>
      <c r="AC99" s="123"/>
      <c r="AD99" s="123"/>
      <c r="AE99" s="123"/>
      <c r="AF99" s="123"/>
      <c r="AG99" s="123"/>
      <c r="AH99" s="123"/>
      <c r="AI99" s="123"/>
      <c r="AJ99" s="123"/>
      <c r="AK99" s="123"/>
      <c r="AL99" s="123"/>
      <c r="AM99" s="123"/>
      <c r="AN99" s="123"/>
      <c r="AO99" s="123"/>
      <c r="AP99" s="123"/>
      <c r="AQ99" s="123"/>
      <c r="AR99" s="123"/>
      <c r="AS99" s="123"/>
      <c r="AT99" s="123"/>
      <c r="AU99" s="123"/>
      <c r="AV99" s="123"/>
      <c r="AW99" s="123"/>
      <c r="AX99" s="123"/>
      <c r="AY99" s="123"/>
      <c r="AZ99" s="123"/>
      <c r="BA99" s="123"/>
      <c r="BB99" s="123"/>
      <c r="BC99" s="364"/>
      <c r="BD99" s="364"/>
      <c r="BE99" s="128"/>
      <c r="BF99" s="128"/>
      <c r="BG99" s="123"/>
      <c r="BH99" s="123"/>
      <c r="BI99" s="123"/>
      <c r="BJ99" s="123"/>
      <c r="BK99" s="123"/>
    </row>
    <row r="100" ht="15.6" spans="1:63">
      <c r="A100" s="123"/>
      <c r="B100" s="124"/>
      <c r="C100" s="344"/>
      <c r="D100" s="126"/>
      <c r="E100" s="127"/>
      <c r="F100" s="352"/>
      <c r="G100" s="123"/>
      <c r="H100" s="128"/>
      <c r="I100" s="128"/>
      <c r="J100" s="128"/>
      <c r="K100" s="128"/>
      <c r="L100" s="128"/>
      <c r="M100" s="123"/>
      <c r="N100" s="123"/>
      <c r="O100" s="123"/>
      <c r="P100" s="189"/>
      <c r="Q100" s="123"/>
      <c r="R100" s="123"/>
      <c r="S100" s="123"/>
      <c r="T100" s="123"/>
      <c r="U100" s="123"/>
      <c r="V100" s="123"/>
      <c r="W100" s="123"/>
      <c r="X100" s="123"/>
      <c r="Y100" s="123"/>
      <c r="Z100" s="123"/>
      <c r="AA100" s="123"/>
      <c r="AB100" s="123"/>
      <c r="AC100" s="123"/>
      <c r="AD100" s="123"/>
      <c r="AE100" s="123"/>
      <c r="AF100" s="123"/>
      <c r="AG100" s="123"/>
      <c r="AH100" s="123"/>
      <c r="AI100" s="123"/>
      <c r="AJ100" s="123"/>
      <c r="AK100" s="123"/>
      <c r="AL100" s="123"/>
      <c r="AM100" s="123"/>
      <c r="AN100" s="123"/>
      <c r="AO100" s="123"/>
      <c r="AP100" s="123"/>
      <c r="AQ100" s="123"/>
      <c r="AR100" s="123"/>
      <c r="AS100" s="123"/>
      <c r="AT100" s="123"/>
      <c r="AU100" s="123"/>
      <c r="AV100" s="123"/>
      <c r="AW100" s="123"/>
      <c r="AX100" s="123"/>
      <c r="AY100" s="123"/>
      <c r="AZ100" s="123"/>
      <c r="BA100" s="123"/>
      <c r="BB100" s="123"/>
      <c r="BC100" s="364"/>
      <c r="BD100" s="364"/>
      <c r="BE100" s="128"/>
      <c r="BF100" s="128"/>
      <c r="BG100" s="123"/>
      <c r="BH100" s="123"/>
      <c r="BI100" s="123"/>
      <c r="BJ100" s="123"/>
      <c r="BK100" s="123"/>
    </row>
    <row r="101" ht="15.6" spans="1:63">
      <c r="A101" s="123"/>
      <c r="B101" s="124"/>
      <c r="C101" s="344"/>
      <c r="D101" s="126"/>
      <c r="E101" s="127"/>
      <c r="F101" s="352"/>
      <c r="G101" s="123"/>
      <c r="H101" s="128"/>
      <c r="I101" s="128"/>
      <c r="J101" s="128"/>
      <c r="K101" s="128"/>
      <c r="L101" s="128"/>
      <c r="M101" s="123"/>
      <c r="N101" s="123"/>
      <c r="O101" s="123"/>
      <c r="P101" s="189"/>
      <c r="Q101" s="123"/>
      <c r="R101" s="123"/>
      <c r="S101" s="123"/>
      <c r="T101" s="123"/>
      <c r="U101" s="123"/>
      <c r="V101" s="123"/>
      <c r="W101" s="123"/>
      <c r="X101" s="123"/>
      <c r="Y101" s="123"/>
      <c r="Z101" s="123"/>
      <c r="AA101" s="123"/>
      <c r="AB101" s="123"/>
      <c r="AC101" s="123"/>
      <c r="AD101" s="123"/>
      <c r="AE101" s="123"/>
      <c r="AF101" s="123"/>
      <c r="AG101" s="123"/>
      <c r="AH101" s="123"/>
      <c r="AI101" s="123"/>
      <c r="AJ101" s="123"/>
      <c r="AK101" s="123"/>
      <c r="AL101" s="123"/>
      <c r="AM101" s="123"/>
      <c r="AN101" s="123"/>
      <c r="AO101" s="123"/>
      <c r="AP101" s="123"/>
      <c r="AQ101" s="123"/>
      <c r="AR101" s="123"/>
      <c r="AS101" s="123"/>
      <c r="AT101" s="123"/>
      <c r="AU101" s="123"/>
      <c r="AV101" s="123"/>
      <c r="AW101" s="123"/>
      <c r="AX101" s="123"/>
      <c r="AY101" s="123"/>
      <c r="AZ101" s="123"/>
      <c r="BA101" s="123"/>
      <c r="BB101" s="123"/>
      <c r="BC101" s="364"/>
      <c r="BD101" s="364"/>
      <c r="BE101" s="128"/>
      <c r="BF101" s="128"/>
      <c r="BG101" s="123"/>
      <c r="BH101" s="123"/>
      <c r="BI101" s="123"/>
      <c r="BJ101" s="123"/>
      <c r="BK101" s="123"/>
    </row>
    <row r="102" ht="15.6" spans="1:63">
      <c r="A102" s="123"/>
      <c r="B102" s="124"/>
      <c r="C102" s="344"/>
      <c r="D102" s="126"/>
      <c r="E102" s="127"/>
      <c r="F102" s="352"/>
      <c r="G102" s="123"/>
      <c r="H102" s="128"/>
      <c r="I102" s="128"/>
      <c r="J102" s="128"/>
      <c r="K102" s="128"/>
      <c r="L102" s="128"/>
      <c r="M102" s="123"/>
      <c r="N102" s="123"/>
      <c r="O102" s="123"/>
      <c r="P102" s="189"/>
      <c r="Q102" s="123"/>
      <c r="R102" s="123"/>
      <c r="S102" s="123"/>
      <c r="T102" s="123"/>
      <c r="U102" s="123"/>
      <c r="V102" s="123"/>
      <c r="W102" s="123"/>
      <c r="X102" s="123"/>
      <c r="Y102" s="123"/>
      <c r="Z102" s="123"/>
      <c r="AA102" s="123"/>
      <c r="AB102" s="123"/>
      <c r="AC102" s="123"/>
      <c r="AD102" s="123"/>
      <c r="AE102" s="123"/>
      <c r="AF102" s="123"/>
      <c r="AG102" s="123"/>
      <c r="AH102" s="123"/>
      <c r="AI102" s="123"/>
      <c r="AJ102" s="123"/>
      <c r="AK102" s="123"/>
      <c r="AL102" s="123"/>
      <c r="AM102" s="123"/>
      <c r="AN102" s="123"/>
      <c r="AO102" s="123"/>
      <c r="AP102" s="123"/>
      <c r="AQ102" s="123"/>
      <c r="AR102" s="123"/>
      <c r="AS102" s="123"/>
      <c r="AT102" s="123"/>
      <c r="AU102" s="123"/>
      <c r="AV102" s="123"/>
      <c r="AW102" s="123"/>
      <c r="AX102" s="123"/>
      <c r="AY102" s="123"/>
      <c r="AZ102" s="123"/>
      <c r="BA102" s="123"/>
      <c r="BB102" s="123"/>
      <c r="BC102" s="364"/>
      <c r="BD102" s="364"/>
      <c r="BE102" s="128"/>
      <c r="BF102" s="128"/>
      <c r="BG102" s="123"/>
      <c r="BH102" s="123"/>
      <c r="BI102" s="123"/>
      <c r="BJ102" s="123"/>
      <c r="BK102" s="123"/>
    </row>
    <row r="103" ht="15.6" spans="1:63">
      <c r="A103" s="123"/>
      <c r="B103" s="124"/>
      <c r="C103" s="344"/>
      <c r="D103" s="126"/>
      <c r="E103" s="127"/>
      <c r="F103" s="352"/>
      <c r="G103" s="123"/>
      <c r="H103" s="128"/>
      <c r="I103" s="128"/>
      <c r="J103" s="128"/>
      <c r="K103" s="128"/>
      <c r="L103" s="128"/>
      <c r="M103" s="123"/>
      <c r="N103" s="123"/>
      <c r="O103" s="123"/>
      <c r="P103" s="189"/>
      <c r="Q103" s="123"/>
      <c r="R103" s="123"/>
      <c r="S103" s="123"/>
      <c r="T103" s="123"/>
      <c r="U103" s="123"/>
      <c r="V103" s="123"/>
      <c r="W103" s="123"/>
      <c r="X103" s="123"/>
      <c r="Y103" s="123"/>
      <c r="Z103" s="123"/>
      <c r="AA103" s="123"/>
      <c r="AB103" s="123"/>
      <c r="AC103" s="123"/>
      <c r="AD103" s="123"/>
      <c r="AE103" s="123"/>
      <c r="AF103" s="123"/>
      <c r="AG103" s="123"/>
      <c r="AH103" s="123"/>
      <c r="AI103" s="123"/>
      <c r="AJ103" s="123"/>
      <c r="AK103" s="123"/>
      <c r="AL103" s="123"/>
      <c r="AM103" s="123"/>
      <c r="AN103" s="123"/>
      <c r="AO103" s="123"/>
      <c r="AP103" s="123"/>
      <c r="AQ103" s="123"/>
      <c r="AR103" s="123"/>
      <c r="AS103" s="123"/>
      <c r="AT103" s="123"/>
      <c r="AU103" s="123"/>
      <c r="AV103" s="123"/>
      <c r="AW103" s="123"/>
      <c r="AX103" s="123"/>
      <c r="AY103" s="123"/>
      <c r="AZ103" s="123"/>
      <c r="BA103" s="123"/>
      <c r="BB103" s="123"/>
      <c r="BC103" s="364"/>
      <c r="BD103" s="364"/>
      <c r="BE103" s="128"/>
      <c r="BF103" s="128"/>
      <c r="BG103" s="123"/>
      <c r="BH103" s="123"/>
      <c r="BI103" s="123"/>
      <c r="BJ103" s="123"/>
      <c r="BK103" s="123"/>
    </row>
    <row r="104" ht="15.6" spans="1:63">
      <c r="A104" s="123"/>
      <c r="B104" s="124"/>
      <c r="C104" s="344"/>
      <c r="D104" s="126"/>
      <c r="E104" s="127"/>
      <c r="F104" s="352"/>
      <c r="G104" s="123"/>
      <c r="H104" s="128"/>
      <c r="I104" s="128"/>
      <c r="J104" s="128"/>
      <c r="K104" s="128"/>
      <c r="L104" s="128"/>
      <c r="M104" s="123"/>
      <c r="N104" s="123"/>
      <c r="O104" s="123"/>
      <c r="P104" s="189"/>
      <c r="Q104" s="123"/>
      <c r="R104" s="123"/>
      <c r="S104" s="123"/>
      <c r="T104" s="123"/>
      <c r="U104" s="123"/>
      <c r="V104" s="123"/>
      <c r="W104" s="123"/>
      <c r="X104" s="123"/>
      <c r="Y104" s="123"/>
      <c r="Z104" s="123"/>
      <c r="AA104" s="123"/>
      <c r="AB104" s="123"/>
      <c r="AC104" s="123"/>
      <c r="AD104" s="123"/>
      <c r="AE104" s="123"/>
      <c r="AF104" s="123"/>
      <c r="AG104" s="123"/>
      <c r="AH104" s="123"/>
      <c r="AI104" s="123"/>
      <c r="AJ104" s="123"/>
      <c r="AK104" s="123"/>
      <c r="AL104" s="123"/>
      <c r="AM104" s="123"/>
      <c r="AN104" s="123"/>
      <c r="AO104" s="123"/>
      <c r="AP104" s="123"/>
      <c r="AQ104" s="123"/>
      <c r="AR104" s="123"/>
      <c r="AS104" s="123"/>
      <c r="AT104" s="123"/>
      <c r="AU104" s="123"/>
      <c r="AV104" s="123"/>
      <c r="AW104" s="123"/>
      <c r="AX104" s="123"/>
      <c r="AY104" s="123"/>
      <c r="AZ104" s="123"/>
      <c r="BA104" s="123"/>
      <c r="BB104" s="123"/>
      <c r="BC104" s="364"/>
      <c r="BD104" s="364"/>
      <c r="BE104" s="128"/>
      <c r="BF104" s="128"/>
      <c r="BG104" s="123"/>
      <c r="BH104" s="123"/>
      <c r="BI104" s="123"/>
      <c r="BJ104" s="123"/>
      <c r="BK104" s="123"/>
    </row>
    <row r="105" ht="15.6" spans="1:63">
      <c r="A105" s="123"/>
      <c r="B105" s="124"/>
      <c r="C105" s="344"/>
      <c r="D105" s="126"/>
      <c r="E105" s="127"/>
      <c r="F105" s="352"/>
      <c r="G105" s="123"/>
      <c r="H105" s="128"/>
      <c r="I105" s="128"/>
      <c r="J105" s="128"/>
      <c r="K105" s="128"/>
      <c r="L105" s="128"/>
      <c r="M105" s="123"/>
      <c r="N105" s="123"/>
      <c r="O105" s="123"/>
      <c r="P105" s="189"/>
      <c r="Q105" s="123"/>
      <c r="R105" s="123"/>
      <c r="S105" s="123"/>
      <c r="T105" s="123"/>
      <c r="U105" s="123"/>
      <c r="V105" s="123"/>
      <c r="W105" s="123"/>
      <c r="X105" s="123"/>
      <c r="Y105" s="123"/>
      <c r="Z105" s="123"/>
      <c r="AA105" s="123"/>
      <c r="AB105" s="123"/>
      <c r="AC105" s="123"/>
      <c r="AD105" s="123"/>
      <c r="AE105" s="123"/>
      <c r="AF105" s="123"/>
      <c r="AG105" s="123"/>
      <c r="AH105" s="123"/>
      <c r="AI105" s="123"/>
      <c r="AJ105" s="123"/>
      <c r="AK105" s="123"/>
      <c r="AL105" s="123"/>
      <c r="AM105" s="123"/>
      <c r="AN105" s="123"/>
      <c r="AO105" s="123"/>
      <c r="AP105" s="123"/>
      <c r="AQ105" s="123"/>
      <c r="AR105" s="123"/>
      <c r="AS105" s="123"/>
      <c r="AT105" s="123"/>
      <c r="AU105" s="123"/>
      <c r="AV105" s="123"/>
      <c r="AW105" s="123"/>
      <c r="AX105" s="123"/>
      <c r="AY105" s="123"/>
      <c r="AZ105" s="123"/>
      <c r="BA105" s="123"/>
      <c r="BB105" s="123"/>
      <c r="BC105" s="364"/>
      <c r="BD105" s="364"/>
      <c r="BE105" s="128"/>
      <c r="BF105" s="128"/>
      <c r="BG105" s="123"/>
      <c r="BH105" s="123"/>
      <c r="BI105" s="123"/>
      <c r="BJ105" s="123"/>
      <c r="BK105" s="123"/>
    </row>
    <row r="106" ht="15.6" spans="1:63">
      <c r="A106" s="123"/>
      <c r="B106" s="124"/>
      <c r="C106" s="344"/>
      <c r="D106" s="126"/>
      <c r="E106" s="127"/>
      <c r="F106" s="352"/>
      <c r="G106" s="123"/>
      <c r="H106" s="128"/>
      <c r="I106" s="128"/>
      <c r="J106" s="128"/>
      <c r="K106" s="128"/>
      <c r="L106" s="128"/>
      <c r="M106" s="123"/>
      <c r="N106" s="123"/>
      <c r="O106" s="123"/>
      <c r="P106" s="189"/>
      <c r="Q106" s="123"/>
      <c r="R106" s="123"/>
      <c r="S106" s="123"/>
      <c r="T106" s="123"/>
      <c r="U106" s="123"/>
      <c r="V106" s="123"/>
      <c r="W106" s="123"/>
      <c r="X106" s="123"/>
      <c r="Y106" s="123"/>
      <c r="Z106" s="123"/>
      <c r="AA106" s="123"/>
      <c r="AB106" s="123"/>
      <c r="AC106" s="123"/>
      <c r="AD106" s="123"/>
      <c r="AE106" s="123"/>
      <c r="AF106" s="123"/>
      <c r="AG106" s="123"/>
      <c r="AH106" s="123"/>
      <c r="AI106" s="123"/>
      <c r="AJ106" s="123"/>
      <c r="AK106" s="123"/>
      <c r="AL106" s="123"/>
      <c r="AM106" s="123"/>
      <c r="AN106" s="123"/>
      <c r="AO106" s="123"/>
      <c r="AP106" s="123"/>
      <c r="AQ106" s="123"/>
      <c r="AR106" s="123"/>
      <c r="AS106" s="123"/>
      <c r="AT106" s="123"/>
      <c r="AU106" s="123"/>
      <c r="AV106" s="123"/>
      <c r="AW106" s="123"/>
      <c r="AX106" s="123"/>
      <c r="AY106" s="123"/>
      <c r="AZ106" s="123"/>
      <c r="BA106" s="123"/>
      <c r="BB106" s="123"/>
      <c r="BC106" s="364"/>
      <c r="BD106" s="364"/>
      <c r="BE106" s="128"/>
      <c r="BF106" s="128"/>
      <c r="BG106" s="123"/>
      <c r="BH106" s="123"/>
      <c r="BI106" s="123"/>
      <c r="BJ106" s="123"/>
      <c r="BK106" s="123"/>
    </row>
    <row r="107" ht="15.6" spans="1:63">
      <c r="A107" s="123"/>
      <c r="B107" s="124"/>
      <c r="C107" s="344"/>
      <c r="D107" s="126"/>
      <c r="E107" s="127"/>
      <c r="F107" s="352"/>
      <c r="G107" s="123"/>
      <c r="H107" s="128"/>
      <c r="I107" s="128"/>
      <c r="J107" s="128"/>
      <c r="K107" s="128"/>
      <c r="L107" s="128"/>
      <c r="M107" s="123"/>
      <c r="N107" s="123"/>
      <c r="O107" s="123"/>
      <c r="P107" s="189"/>
      <c r="Q107" s="123"/>
      <c r="R107" s="123"/>
      <c r="S107" s="123"/>
      <c r="T107" s="123"/>
      <c r="U107" s="123"/>
      <c r="V107" s="123"/>
      <c r="W107" s="123"/>
      <c r="X107" s="123"/>
      <c r="Y107" s="123"/>
      <c r="Z107" s="123"/>
      <c r="AA107" s="123"/>
      <c r="AB107" s="123"/>
      <c r="AC107" s="123"/>
      <c r="AD107" s="123"/>
      <c r="AE107" s="123"/>
      <c r="AF107" s="123"/>
      <c r="AG107" s="123"/>
      <c r="AH107" s="123"/>
      <c r="AI107" s="123"/>
      <c r="AJ107" s="123"/>
      <c r="AK107" s="123"/>
      <c r="AL107" s="123"/>
      <c r="AM107" s="123"/>
      <c r="AN107" s="123"/>
      <c r="AO107" s="123"/>
      <c r="AP107" s="123"/>
      <c r="AQ107" s="123"/>
      <c r="AR107" s="123"/>
      <c r="AS107" s="123"/>
      <c r="AT107" s="123"/>
      <c r="AU107" s="123"/>
      <c r="AV107" s="123"/>
      <c r="AW107" s="123"/>
      <c r="AX107" s="123"/>
      <c r="AY107" s="123"/>
      <c r="AZ107" s="123"/>
      <c r="BA107" s="123"/>
      <c r="BB107" s="123"/>
      <c r="BC107" s="364"/>
      <c r="BD107" s="364"/>
      <c r="BE107" s="128"/>
      <c r="BF107" s="128"/>
      <c r="BG107" s="123"/>
      <c r="BH107" s="123"/>
      <c r="BI107" s="123"/>
      <c r="BJ107" s="123"/>
      <c r="BK107" s="123"/>
    </row>
    <row r="108" ht="15.6" spans="1:63">
      <c r="A108" s="123"/>
      <c r="B108" s="124"/>
      <c r="C108" s="344"/>
      <c r="D108" s="126"/>
      <c r="E108" s="127"/>
      <c r="F108" s="352"/>
      <c r="G108" s="123"/>
      <c r="H108" s="128"/>
      <c r="I108" s="128"/>
      <c r="J108" s="128"/>
      <c r="K108" s="128"/>
      <c r="L108" s="128"/>
      <c r="M108" s="123"/>
      <c r="N108" s="123"/>
      <c r="O108" s="123"/>
      <c r="P108" s="189"/>
      <c r="Q108" s="123"/>
      <c r="R108" s="123"/>
      <c r="S108" s="123"/>
      <c r="T108" s="123"/>
      <c r="U108" s="123"/>
      <c r="V108" s="123"/>
      <c r="W108" s="123"/>
      <c r="X108" s="123"/>
      <c r="Y108" s="123"/>
      <c r="Z108" s="123"/>
      <c r="AA108" s="123"/>
      <c r="AB108" s="123"/>
      <c r="AC108" s="123"/>
      <c r="AD108" s="123"/>
      <c r="AE108" s="123"/>
      <c r="AF108" s="123"/>
      <c r="AG108" s="123"/>
      <c r="AH108" s="123"/>
      <c r="AI108" s="123"/>
      <c r="AJ108" s="123"/>
      <c r="AK108" s="123"/>
      <c r="AL108" s="123"/>
      <c r="AM108" s="123"/>
      <c r="AN108" s="123"/>
      <c r="AO108" s="123"/>
      <c r="AP108" s="123"/>
      <c r="AQ108" s="123"/>
      <c r="AR108" s="123"/>
      <c r="AS108" s="123"/>
      <c r="AT108" s="123"/>
      <c r="AU108" s="123"/>
      <c r="AV108" s="123"/>
      <c r="AW108" s="123"/>
      <c r="AX108" s="123"/>
      <c r="AY108" s="123"/>
      <c r="AZ108" s="123"/>
      <c r="BA108" s="123"/>
      <c r="BB108" s="123"/>
      <c r="BC108" s="364"/>
      <c r="BD108" s="364"/>
      <c r="BE108" s="128"/>
      <c r="BF108" s="128"/>
      <c r="BG108" s="123"/>
      <c r="BH108" s="123"/>
      <c r="BI108" s="123"/>
      <c r="BJ108" s="123"/>
      <c r="BK108" s="123"/>
    </row>
    <row r="109" ht="15.6" spans="1:63">
      <c r="A109" s="123"/>
      <c r="B109" s="124"/>
      <c r="C109" s="344"/>
      <c r="D109" s="126"/>
      <c r="E109" s="127"/>
      <c r="F109" s="352"/>
      <c r="G109" s="123"/>
      <c r="H109" s="128"/>
      <c r="I109" s="128"/>
      <c r="J109" s="128"/>
      <c r="K109" s="128"/>
      <c r="L109" s="128"/>
      <c r="M109" s="123"/>
      <c r="N109" s="123"/>
      <c r="O109" s="123"/>
      <c r="P109" s="189"/>
      <c r="Q109" s="123"/>
      <c r="R109" s="123"/>
      <c r="S109" s="123"/>
      <c r="T109" s="123"/>
      <c r="U109" s="123"/>
      <c r="V109" s="123"/>
      <c r="W109" s="123"/>
      <c r="X109" s="123"/>
      <c r="Y109" s="123"/>
      <c r="Z109" s="123"/>
      <c r="AA109" s="123"/>
      <c r="AB109" s="123"/>
      <c r="AC109" s="123"/>
      <c r="AD109" s="123"/>
      <c r="AE109" s="123"/>
      <c r="AF109" s="123"/>
      <c r="AG109" s="123"/>
      <c r="AH109" s="123"/>
      <c r="AI109" s="123"/>
      <c r="AJ109" s="123"/>
      <c r="AK109" s="123"/>
      <c r="AL109" s="123"/>
      <c r="AM109" s="123"/>
      <c r="AN109" s="123"/>
      <c r="AO109" s="123"/>
      <c r="AP109" s="123"/>
      <c r="AQ109" s="123"/>
      <c r="AR109" s="123"/>
      <c r="AS109" s="123"/>
      <c r="AT109" s="123"/>
      <c r="AU109" s="123"/>
      <c r="AV109" s="123"/>
      <c r="AW109" s="123"/>
      <c r="AX109" s="123"/>
      <c r="AY109" s="123"/>
      <c r="AZ109" s="123"/>
      <c r="BA109" s="123"/>
      <c r="BB109" s="123"/>
      <c r="BC109" s="364"/>
      <c r="BD109" s="364"/>
      <c r="BE109" s="128"/>
      <c r="BF109" s="128"/>
      <c r="BG109" s="123"/>
      <c r="BH109" s="123"/>
      <c r="BI109" s="123"/>
      <c r="BJ109" s="123"/>
      <c r="BK109" s="123"/>
    </row>
    <row r="110" ht="15.6" spans="1:63">
      <c r="A110" s="123"/>
      <c r="B110" s="124"/>
      <c r="C110" s="344"/>
      <c r="D110" s="126"/>
      <c r="E110" s="127"/>
      <c r="F110" s="352"/>
      <c r="G110" s="123"/>
      <c r="H110" s="128"/>
      <c r="I110" s="128"/>
      <c r="J110" s="128"/>
      <c r="K110" s="128"/>
      <c r="L110" s="128"/>
      <c r="M110" s="123"/>
      <c r="N110" s="123"/>
      <c r="O110" s="123"/>
      <c r="P110" s="189"/>
      <c r="Q110" s="123"/>
      <c r="R110" s="123"/>
      <c r="S110" s="123"/>
      <c r="T110" s="123"/>
      <c r="U110" s="123"/>
      <c r="V110" s="123"/>
      <c r="W110" s="123"/>
      <c r="X110" s="123"/>
      <c r="Y110" s="123"/>
      <c r="Z110" s="123"/>
      <c r="AA110" s="123"/>
      <c r="AB110" s="123"/>
      <c r="AC110" s="123"/>
      <c r="AD110" s="123"/>
      <c r="AE110" s="123"/>
      <c r="AF110" s="123"/>
      <c r="AG110" s="123"/>
      <c r="AH110" s="123"/>
      <c r="AI110" s="123"/>
      <c r="AJ110" s="123"/>
      <c r="AK110" s="123"/>
      <c r="AL110" s="123"/>
      <c r="AM110" s="123"/>
      <c r="AN110" s="123"/>
      <c r="AO110" s="123"/>
      <c r="AP110" s="123"/>
      <c r="AQ110" s="123"/>
      <c r="AR110" s="123"/>
      <c r="AS110" s="123"/>
      <c r="AT110" s="123"/>
      <c r="AU110" s="123"/>
      <c r="AV110" s="123"/>
      <c r="AW110" s="123"/>
      <c r="AX110" s="123"/>
      <c r="AY110" s="123"/>
      <c r="AZ110" s="123"/>
      <c r="BA110" s="123"/>
      <c r="BB110" s="123"/>
      <c r="BC110" s="364"/>
      <c r="BD110" s="364"/>
      <c r="BE110" s="128"/>
      <c r="BF110" s="128"/>
      <c r="BG110" s="123"/>
      <c r="BH110" s="123"/>
      <c r="BI110" s="123"/>
      <c r="BJ110" s="123"/>
      <c r="BK110" s="123"/>
    </row>
    <row r="111" ht="15.6" spans="1:63">
      <c r="A111" s="123"/>
      <c r="B111" s="124"/>
      <c r="C111" s="344"/>
      <c r="D111" s="126"/>
      <c r="E111" s="127"/>
      <c r="F111" s="352"/>
      <c r="G111" s="123"/>
      <c r="H111" s="128"/>
      <c r="I111" s="128"/>
      <c r="J111" s="128"/>
      <c r="K111" s="128"/>
      <c r="L111" s="128"/>
      <c r="M111" s="123"/>
      <c r="N111" s="123"/>
      <c r="O111" s="123"/>
      <c r="P111" s="189"/>
      <c r="Q111" s="123"/>
      <c r="R111" s="123"/>
      <c r="S111" s="123"/>
      <c r="T111" s="123"/>
      <c r="U111" s="123"/>
      <c r="V111" s="123"/>
      <c r="W111" s="123"/>
      <c r="X111" s="123"/>
      <c r="Y111" s="123"/>
      <c r="Z111" s="123"/>
      <c r="AA111" s="123"/>
      <c r="AB111" s="123"/>
      <c r="AC111" s="123"/>
      <c r="AD111" s="123"/>
      <c r="AE111" s="123"/>
      <c r="AF111" s="123"/>
      <c r="AG111" s="123"/>
      <c r="AH111" s="123"/>
      <c r="AI111" s="123"/>
      <c r="AJ111" s="123"/>
      <c r="AK111" s="123"/>
      <c r="AL111" s="123"/>
      <c r="AM111" s="123"/>
      <c r="AN111" s="123"/>
      <c r="AO111" s="123"/>
      <c r="AP111" s="123"/>
      <c r="AQ111" s="123"/>
      <c r="AR111" s="123"/>
      <c r="AS111" s="123"/>
      <c r="AT111" s="123"/>
      <c r="AU111" s="123"/>
      <c r="AV111" s="123"/>
      <c r="AW111" s="123"/>
      <c r="AX111" s="123"/>
      <c r="AY111" s="123"/>
      <c r="AZ111" s="123"/>
      <c r="BA111" s="123"/>
      <c r="BB111" s="123"/>
      <c r="BC111" s="364"/>
      <c r="BD111" s="364"/>
      <c r="BE111" s="128"/>
      <c r="BF111" s="128"/>
      <c r="BG111" s="123"/>
      <c r="BH111" s="123"/>
      <c r="BI111" s="123"/>
      <c r="BJ111" s="123"/>
      <c r="BK111" s="123"/>
    </row>
    <row r="112" ht="15.6" spans="1:63">
      <c r="A112" s="123"/>
      <c r="B112" s="124"/>
      <c r="C112" s="344"/>
      <c r="D112" s="126"/>
      <c r="E112" s="127"/>
      <c r="F112" s="352"/>
      <c r="G112" s="123"/>
      <c r="H112" s="128"/>
      <c r="I112" s="128"/>
      <c r="J112" s="128"/>
      <c r="K112" s="128"/>
      <c r="L112" s="128"/>
      <c r="M112" s="123"/>
      <c r="N112" s="123"/>
      <c r="O112" s="123"/>
      <c r="P112" s="189"/>
      <c r="Q112" s="123"/>
      <c r="R112" s="123"/>
      <c r="S112" s="123"/>
      <c r="T112" s="123"/>
      <c r="U112" s="123"/>
      <c r="V112" s="123"/>
      <c r="W112" s="123"/>
      <c r="X112" s="123"/>
      <c r="Y112" s="123"/>
      <c r="Z112" s="123"/>
      <c r="AA112" s="123"/>
      <c r="AB112" s="123"/>
      <c r="AC112" s="123"/>
      <c r="AD112" s="123"/>
      <c r="AE112" s="123"/>
      <c r="AF112" s="123"/>
      <c r="AG112" s="123"/>
      <c r="AH112" s="123"/>
      <c r="AI112" s="123"/>
      <c r="AJ112" s="123"/>
      <c r="AK112" s="123"/>
      <c r="AL112" s="123"/>
      <c r="AM112" s="123"/>
      <c r="AN112" s="123"/>
      <c r="AO112" s="123"/>
      <c r="AP112" s="123"/>
      <c r="AQ112" s="123"/>
      <c r="AR112" s="123"/>
      <c r="AS112" s="123"/>
      <c r="AT112" s="123"/>
      <c r="AU112" s="123"/>
      <c r="AV112" s="123"/>
      <c r="AW112" s="123"/>
      <c r="AX112" s="123"/>
      <c r="AY112" s="123"/>
      <c r="AZ112" s="123"/>
      <c r="BA112" s="123"/>
      <c r="BB112" s="123"/>
      <c r="BC112" s="364"/>
      <c r="BD112" s="364"/>
      <c r="BE112" s="128"/>
      <c r="BF112" s="128"/>
      <c r="BG112" s="123"/>
      <c r="BH112" s="123"/>
      <c r="BI112" s="123"/>
      <c r="BJ112" s="123"/>
      <c r="BK112" s="123"/>
    </row>
    <row r="113" ht="15.6" spans="1:63">
      <c r="A113" s="123"/>
      <c r="B113" s="124"/>
      <c r="C113" s="344"/>
      <c r="D113" s="126"/>
      <c r="E113" s="127"/>
      <c r="F113" s="352"/>
      <c r="G113" s="123"/>
      <c r="H113" s="128"/>
      <c r="I113" s="128"/>
      <c r="J113" s="128"/>
      <c r="K113" s="128"/>
      <c r="L113" s="128"/>
      <c r="M113" s="123"/>
      <c r="N113" s="123"/>
      <c r="O113" s="123"/>
      <c r="P113" s="189"/>
      <c r="Q113" s="123"/>
      <c r="R113" s="123"/>
      <c r="S113" s="123"/>
      <c r="T113" s="123"/>
      <c r="U113" s="123"/>
      <c r="V113" s="123"/>
      <c r="W113" s="123"/>
      <c r="X113" s="123"/>
      <c r="Y113" s="123"/>
      <c r="Z113" s="123"/>
      <c r="AA113" s="123"/>
      <c r="AB113" s="123"/>
      <c r="AC113" s="123"/>
      <c r="AD113" s="123"/>
      <c r="AE113" s="123"/>
      <c r="AF113" s="123"/>
      <c r="AG113" s="123"/>
      <c r="AH113" s="123"/>
      <c r="AI113" s="123"/>
      <c r="AJ113" s="123"/>
      <c r="AK113" s="123"/>
      <c r="AL113" s="123"/>
      <c r="AM113" s="123"/>
      <c r="AN113" s="123"/>
      <c r="AO113" s="123"/>
      <c r="AP113" s="123"/>
      <c r="AQ113" s="123"/>
      <c r="AR113" s="123"/>
      <c r="AS113" s="123"/>
      <c r="AT113" s="123"/>
      <c r="AU113" s="123"/>
      <c r="AV113" s="123"/>
      <c r="AW113" s="123"/>
      <c r="AX113" s="123"/>
      <c r="AY113" s="123"/>
      <c r="AZ113" s="123"/>
      <c r="BA113" s="123"/>
      <c r="BB113" s="123"/>
      <c r="BC113" s="364"/>
      <c r="BD113" s="364"/>
      <c r="BE113" s="128"/>
      <c r="BF113" s="128"/>
      <c r="BG113" s="123"/>
      <c r="BH113" s="123"/>
      <c r="BI113" s="123"/>
      <c r="BJ113" s="123"/>
      <c r="BK113" s="123"/>
    </row>
    <row r="114" ht="15.6" spans="1:63">
      <c r="A114" s="123"/>
      <c r="B114" s="124"/>
      <c r="C114" s="344"/>
      <c r="D114" s="126"/>
      <c r="E114" s="127"/>
      <c r="F114" s="352"/>
      <c r="G114" s="123"/>
      <c r="H114" s="128"/>
      <c r="I114" s="128"/>
      <c r="J114" s="128"/>
      <c r="K114" s="128"/>
      <c r="L114" s="128"/>
      <c r="M114" s="123"/>
      <c r="N114" s="123"/>
      <c r="O114" s="123"/>
      <c r="P114" s="189"/>
      <c r="Q114" s="123"/>
      <c r="R114" s="123"/>
      <c r="S114" s="123"/>
      <c r="T114" s="123"/>
      <c r="U114" s="123"/>
      <c r="V114" s="123"/>
      <c r="W114" s="123"/>
      <c r="X114" s="123"/>
      <c r="Y114" s="123"/>
      <c r="Z114" s="123"/>
      <c r="AA114" s="123"/>
      <c r="AB114" s="123"/>
      <c r="AC114" s="123"/>
      <c r="AD114" s="123"/>
      <c r="AE114" s="123"/>
      <c r="AF114" s="123"/>
      <c r="AG114" s="123"/>
      <c r="AH114" s="123"/>
      <c r="AI114" s="123"/>
      <c r="AJ114" s="123"/>
      <c r="AK114" s="123"/>
      <c r="AL114" s="123"/>
      <c r="AM114" s="123"/>
      <c r="AN114" s="123"/>
      <c r="AO114" s="123"/>
      <c r="AP114" s="123"/>
      <c r="AQ114" s="123"/>
      <c r="AR114" s="123"/>
      <c r="AS114" s="123"/>
      <c r="AT114" s="123"/>
      <c r="AU114" s="123"/>
      <c r="AV114" s="123"/>
      <c r="AW114" s="123"/>
      <c r="AX114" s="123"/>
      <c r="AY114" s="123"/>
      <c r="AZ114" s="123"/>
      <c r="BA114" s="123"/>
      <c r="BB114" s="123"/>
      <c r="BC114" s="364"/>
      <c r="BD114" s="364"/>
      <c r="BE114" s="128"/>
      <c r="BF114" s="128"/>
      <c r="BG114" s="123"/>
      <c r="BH114" s="123"/>
      <c r="BI114" s="123"/>
      <c r="BJ114" s="123"/>
      <c r="BK114" s="123"/>
    </row>
    <row r="115" ht="15.6" spans="1:63">
      <c r="A115" s="123"/>
      <c r="B115" s="124"/>
      <c r="C115" s="344"/>
      <c r="D115" s="126"/>
      <c r="E115" s="127"/>
      <c r="F115" s="352"/>
      <c r="G115" s="123"/>
      <c r="H115" s="128"/>
      <c r="I115" s="128"/>
      <c r="J115" s="128"/>
      <c r="K115" s="128"/>
      <c r="L115" s="128"/>
      <c r="M115" s="123"/>
      <c r="N115" s="123"/>
      <c r="O115" s="123"/>
      <c r="P115" s="189"/>
      <c r="Q115" s="123"/>
      <c r="R115" s="123"/>
      <c r="S115" s="123"/>
      <c r="T115" s="123"/>
      <c r="U115" s="123"/>
      <c r="V115" s="123"/>
      <c r="W115" s="123"/>
      <c r="X115" s="123"/>
      <c r="Y115" s="123"/>
      <c r="Z115" s="123"/>
      <c r="AA115" s="123"/>
      <c r="AB115" s="123"/>
      <c r="AC115" s="123"/>
      <c r="AD115" s="123"/>
      <c r="AE115" s="123"/>
      <c r="AF115" s="123"/>
      <c r="AG115" s="123"/>
      <c r="AH115" s="123"/>
      <c r="AI115" s="123"/>
      <c r="AJ115" s="123"/>
      <c r="AK115" s="123"/>
      <c r="AL115" s="123"/>
      <c r="AM115" s="123"/>
      <c r="AN115" s="123"/>
      <c r="AO115" s="123"/>
      <c r="AP115" s="123"/>
      <c r="AQ115" s="123"/>
      <c r="AR115" s="123"/>
      <c r="AS115" s="123"/>
      <c r="AT115" s="123"/>
      <c r="AU115" s="123"/>
      <c r="AV115" s="123"/>
      <c r="AW115" s="123"/>
      <c r="AX115" s="123"/>
      <c r="AY115" s="123"/>
      <c r="AZ115" s="123"/>
      <c r="BA115" s="123"/>
      <c r="BB115" s="123"/>
      <c r="BC115" s="364"/>
      <c r="BD115" s="364"/>
      <c r="BE115" s="128"/>
      <c r="BF115" s="128"/>
      <c r="BG115" s="123"/>
      <c r="BH115" s="123"/>
      <c r="BI115" s="123"/>
      <c r="BJ115" s="123"/>
      <c r="BK115" s="123"/>
    </row>
    <row r="116" ht="15.6" spans="1:63">
      <c r="A116" s="123"/>
      <c r="B116" s="124"/>
      <c r="C116" s="344"/>
      <c r="D116" s="126"/>
      <c r="E116" s="127"/>
      <c r="F116" s="352"/>
      <c r="G116" s="123"/>
      <c r="H116" s="128"/>
      <c r="I116" s="128"/>
      <c r="J116" s="128"/>
      <c r="K116" s="128"/>
      <c r="L116" s="128"/>
      <c r="M116" s="123"/>
      <c r="N116" s="123"/>
      <c r="O116" s="123"/>
      <c r="P116" s="189"/>
      <c r="Q116" s="123"/>
      <c r="R116" s="123"/>
      <c r="S116" s="123"/>
      <c r="T116" s="123"/>
      <c r="U116" s="123"/>
      <c r="V116" s="123"/>
      <c r="W116" s="123"/>
      <c r="X116" s="123"/>
      <c r="Y116" s="123"/>
      <c r="Z116" s="123"/>
      <c r="AA116" s="123"/>
      <c r="AB116" s="123"/>
      <c r="AC116" s="123"/>
      <c r="AD116" s="123"/>
      <c r="AE116" s="123"/>
      <c r="AF116" s="123"/>
      <c r="AG116" s="123"/>
      <c r="AH116" s="123"/>
      <c r="AI116" s="123"/>
      <c r="AJ116" s="123"/>
      <c r="AK116" s="123"/>
      <c r="AL116" s="123"/>
      <c r="AM116" s="123"/>
      <c r="AN116" s="123"/>
      <c r="AO116" s="123"/>
      <c r="AP116" s="123"/>
      <c r="AQ116" s="123"/>
      <c r="AR116" s="123"/>
      <c r="AS116" s="123"/>
      <c r="AT116" s="123"/>
      <c r="AU116" s="123"/>
      <c r="AV116" s="123"/>
      <c r="AW116" s="123"/>
      <c r="AX116" s="123"/>
      <c r="AY116" s="123"/>
      <c r="AZ116" s="123"/>
      <c r="BA116" s="123"/>
      <c r="BB116" s="123"/>
      <c r="BC116" s="364"/>
      <c r="BD116" s="364"/>
      <c r="BE116" s="128"/>
      <c r="BF116" s="128"/>
      <c r="BG116" s="123"/>
      <c r="BH116" s="123"/>
      <c r="BI116" s="123"/>
      <c r="BJ116" s="123"/>
      <c r="BK116" s="123"/>
    </row>
    <row r="117" ht="15.6" spans="1:63">
      <c r="A117" s="123"/>
      <c r="B117" s="124"/>
      <c r="C117" s="344"/>
      <c r="D117" s="126"/>
      <c r="E117" s="127"/>
      <c r="F117" s="352"/>
      <c r="G117" s="123"/>
      <c r="H117" s="128"/>
      <c r="I117" s="128"/>
      <c r="J117" s="128"/>
      <c r="K117" s="128"/>
      <c r="L117" s="128"/>
      <c r="M117" s="123"/>
      <c r="N117" s="123"/>
      <c r="O117" s="123"/>
      <c r="P117" s="189"/>
      <c r="Q117" s="123"/>
      <c r="R117" s="123"/>
      <c r="S117" s="123"/>
      <c r="T117" s="123"/>
      <c r="U117" s="123"/>
      <c r="V117" s="123"/>
      <c r="W117" s="123"/>
      <c r="X117" s="123"/>
      <c r="Y117" s="123"/>
      <c r="Z117" s="123"/>
      <c r="AA117" s="123"/>
      <c r="AB117" s="123"/>
      <c r="AC117" s="123"/>
      <c r="AD117" s="123"/>
      <c r="AE117" s="123"/>
      <c r="AF117" s="123"/>
      <c r="AG117" s="123"/>
      <c r="AH117" s="123"/>
      <c r="AI117" s="123"/>
      <c r="AJ117" s="123"/>
      <c r="AK117" s="123"/>
      <c r="AL117" s="123"/>
      <c r="AM117" s="123"/>
      <c r="AN117" s="123"/>
      <c r="AO117" s="123"/>
      <c r="AP117" s="123"/>
      <c r="AQ117" s="123"/>
      <c r="AR117" s="123"/>
      <c r="AS117" s="123"/>
      <c r="AT117" s="123"/>
      <c r="AU117" s="123"/>
      <c r="AV117" s="123"/>
      <c r="AW117" s="123"/>
      <c r="AX117" s="123"/>
      <c r="AY117" s="123"/>
      <c r="AZ117" s="123"/>
      <c r="BA117" s="123"/>
      <c r="BB117" s="123"/>
      <c r="BC117" s="364"/>
      <c r="BD117" s="364"/>
      <c r="BE117" s="128"/>
      <c r="BF117" s="128"/>
      <c r="BG117" s="123"/>
      <c r="BH117" s="123"/>
      <c r="BI117" s="123"/>
      <c r="BJ117" s="123"/>
      <c r="BK117" s="123"/>
    </row>
    <row r="118" ht="15.6" spans="1:63">
      <c r="A118" s="123"/>
      <c r="B118" s="124"/>
      <c r="C118" s="344"/>
      <c r="D118" s="126"/>
      <c r="E118" s="127"/>
      <c r="F118" s="352"/>
      <c r="G118" s="123"/>
      <c r="H118" s="128"/>
      <c r="I118" s="128"/>
      <c r="J118" s="128"/>
      <c r="K118" s="128"/>
      <c r="L118" s="128"/>
      <c r="M118" s="123"/>
      <c r="N118" s="123"/>
      <c r="O118" s="123"/>
      <c r="P118" s="189"/>
      <c r="Q118" s="123"/>
      <c r="R118" s="123"/>
      <c r="S118" s="123"/>
      <c r="T118" s="123"/>
      <c r="U118" s="123"/>
      <c r="V118" s="123"/>
      <c r="W118" s="123"/>
      <c r="X118" s="123"/>
      <c r="Y118" s="123"/>
      <c r="Z118" s="123"/>
      <c r="AA118" s="123"/>
      <c r="AB118" s="123"/>
      <c r="AC118" s="123"/>
      <c r="AD118" s="123"/>
      <c r="AE118" s="123"/>
      <c r="AF118" s="123"/>
      <c r="AG118" s="123"/>
      <c r="AH118" s="123"/>
      <c r="AI118" s="123"/>
      <c r="AJ118" s="123"/>
      <c r="AK118" s="123"/>
      <c r="AL118" s="123"/>
      <c r="AM118" s="123"/>
      <c r="AN118" s="123"/>
      <c r="AO118" s="123"/>
      <c r="AP118" s="123"/>
      <c r="AQ118" s="123"/>
      <c r="AR118" s="123"/>
      <c r="AS118" s="123"/>
      <c r="AT118" s="123"/>
      <c r="AU118" s="123"/>
      <c r="AV118" s="123"/>
      <c r="AW118" s="123"/>
      <c r="AX118" s="123"/>
      <c r="AY118" s="123"/>
      <c r="AZ118" s="123"/>
      <c r="BA118" s="123"/>
      <c r="BB118" s="123"/>
      <c r="BC118" s="364"/>
      <c r="BD118" s="364"/>
      <c r="BE118" s="128"/>
      <c r="BF118" s="128"/>
      <c r="BG118" s="123"/>
      <c r="BH118" s="123"/>
      <c r="BI118" s="123"/>
      <c r="BJ118" s="123"/>
      <c r="BK118" s="123"/>
    </row>
    <row r="119" ht="15.6" spans="1:63">
      <c r="A119" s="123"/>
      <c r="B119" s="124"/>
      <c r="C119" s="344"/>
      <c r="D119" s="126"/>
      <c r="E119" s="127"/>
      <c r="F119" s="352"/>
      <c r="G119" s="123"/>
      <c r="H119" s="128"/>
      <c r="I119" s="128"/>
      <c r="J119" s="128"/>
      <c r="K119" s="128"/>
      <c r="L119" s="128"/>
      <c r="M119" s="123"/>
      <c r="N119" s="123"/>
      <c r="O119" s="123"/>
      <c r="P119" s="189"/>
      <c r="Q119" s="123"/>
      <c r="R119" s="123"/>
      <c r="S119" s="123"/>
      <c r="T119" s="123"/>
      <c r="U119" s="123"/>
      <c r="V119" s="123"/>
      <c r="W119" s="123"/>
      <c r="X119" s="123"/>
      <c r="Y119" s="123"/>
      <c r="Z119" s="123"/>
      <c r="AA119" s="123"/>
      <c r="AB119" s="123"/>
      <c r="AC119" s="123"/>
      <c r="AD119" s="123"/>
      <c r="AE119" s="123"/>
      <c r="AF119" s="123"/>
      <c r="AG119" s="123"/>
      <c r="AH119" s="123"/>
      <c r="AI119" s="123"/>
      <c r="AJ119" s="123"/>
      <c r="AK119" s="123"/>
      <c r="AL119" s="123"/>
      <c r="AM119" s="123"/>
      <c r="AN119" s="123"/>
      <c r="AO119" s="123"/>
      <c r="AP119" s="123"/>
      <c r="AQ119" s="123"/>
      <c r="AR119" s="123"/>
      <c r="AS119" s="123"/>
      <c r="AT119" s="123"/>
      <c r="AU119" s="123"/>
      <c r="AV119" s="123"/>
      <c r="AW119" s="123"/>
      <c r="AX119" s="123"/>
      <c r="AY119" s="123"/>
      <c r="AZ119" s="123"/>
      <c r="BA119" s="123"/>
      <c r="BB119" s="123"/>
      <c r="BC119" s="364"/>
      <c r="BD119" s="364"/>
      <c r="BE119" s="128"/>
      <c r="BF119" s="128"/>
      <c r="BG119" s="123"/>
      <c r="BH119" s="123"/>
      <c r="BI119" s="123"/>
      <c r="BJ119" s="123"/>
      <c r="BK119" s="123"/>
    </row>
    <row r="120" ht="15.6" spans="1:63">
      <c r="A120" s="123"/>
      <c r="B120" s="124"/>
      <c r="C120" s="344"/>
      <c r="D120" s="126"/>
      <c r="E120" s="127"/>
      <c r="F120" s="352"/>
      <c r="G120" s="123"/>
      <c r="H120" s="128"/>
      <c r="I120" s="128"/>
      <c r="J120" s="128"/>
      <c r="K120" s="128"/>
      <c r="L120" s="128"/>
      <c r="M120" s="123"/>
      <c r="N120" s="123"/>
      <c r="O120" s="123"/>
      <c r="P120" s="189"/>
      <c r="Q120" s="123"/>
      <c r="R120" s="123"/>
      <c r="S120" s="123"/>
      <c r="T120" s="123"/>
      <c r="U120" s="123"/>
      <c r="V120" s="123"/>
      <c r="W120" s="123"/>
      <c r="X120" s="123"/>
      <c r="Y120" s="123"/>
      <c r="Z120" s="123"/>
      <c r="AA120" s="123"/>
      <c r="AB120" s="123"/>
      <c r="AC120" s="123"/>
      <c r="AD120" s="123"/>
      <c r="AE120" s="123"/>
      <c r="AF120" s="123"/>
      <c r="AG120" s="123"/>
      <c r="AH120" s="123"/>
      <c r="AI120" s="123"/>
      <c r="AJ120" s="123"/>
      <c r="AK120" s="123"/>
      <c r="AL120" s="123"/>
      <c r="AM120" s="123"/>
      <c r="AN120" s="123"/>
      <c r="AO120" s="123"/>
      <c r="AP120" s="123"/>
      <c r="AQ120" s="123"/>
      <c r="AR120" s="123"/>
      <c r="AS120" s="123"/>
      <c r="AT120" s="123"/>
      <c r="AU120" s="123"/>
      <c r="AV120" s="123"/>
      <c r="AW120" s="123"/>
      <c r="AX120" s="123"/>
      <c r="AY120" s="123"/>
      <c r="AZ120" s="123"/>
      <c r="BA120" s="123"/>
      <c r="BB120" s="123"/>
      <c r="BC120" s="364"/>
      <c r="BD120" s="364"/>
      <c r="BE120" s="128"/>
      <c r="BF120" s="128"/>
      <c r="BG120" s="123"/>
      <c r="BH120" s="123"/>
      <c r="BI120" s="123"/>
      <c r="BJ120" s="123"/>
      <c r="BK120" s="123"/>
    </row>
    <row r="121" ht="15.6" spans="1:63">
      <c r="A121" s="123"/>
      <c r="B121" s="124"/>
      <c r="C121" s="344"/>
      <c r="D121" s="126"/>
      <c r="E121" s="127"/>
      <c r="F121" s="352"/>
      <c r="G121" s="123"/>
      <c r="H121" s="128"/>
      <c r="I121" s="128"/>
      <c r="J121" s="128"/>
      <c r="K121" s="128"/>
      <c r="L121" s="128"/>
      <c r="M121" s="123"/>
      <c r="N121" s="123"/>
      <c r="O121" s="123"/>
      <c r="P121" s="189"/>
      <c r="Q121" s="123"/>
      <c r="R121" s="123"/>
      <c r="S121" s="123"/>
      <c r="T121" s="123"/>
      <c r="U121" s="123"/>
      <c r="V121" s="123"/>
      <c r="W121" s="123"/>
      <c r="X121" s="123"/>
      <c r="Y121" s="123"/>
      <c r="Z121" s="123"/>
      <c r="AA121" s="123"/>
      <c r="AB121" s="123"/>
      <c r="AC121" s="123"/>
      <c r="AD121" s="123"/>
      <c r="AE121" s="123"/>
      <c r="AF121" s="123"/>
      <c r="AG121" s="123"/>
      <c r="AH121" s="123"/>
      <c r="AI121" s="123"/>
      <c r="AJ121" s="123"/>
      <c r="AK121" s="123"/>
      <c r="AL121" s="123"/>
      <c r="AM121" s="123"/>
      <c r="AN121" s="123"/>
      <c r="AO121" s="123"/>
      <c r="AP121" s="123"/>
      <c r="AQ121" s="123"/>
      <c r="AR121" s="123"/>
      <c r="AS121" s="123"/>
      <c r="AT121" s="123"/>
      <c r="AU121" s="123"/>
      <c r="AV121" s="123"/>
      <c r="AW121" s="123"/>
      <c r="AX121" s="123"/>
      <c r="AY121" s="123"/>
      <c r="AZ121" s="123"/>
      <c r="BA121" s="123"/>
      <c r="BB121" s="123"/>
      <c r="BC121" s="364"/>
      <c r="BD121" s="364"/>
      <c r="BE121" s="128"/>
      <c r="BF121" s="128"/>
      <c r="BG121" s="123"/>
      <c r="BH121" s="123"/>
      <c r="BI121" s="123"/>
      <c r="BJ121" s="123"/>
      <c r="BK121" s="123"/>
    </row>
    <row r="122" ht="15.6" spans="1:63">
      <c r="A122" s="123"/>
      <c r="B122" s="124"/>
      <c r="C122" s="344"/>
      <c r="D122" s="126"/>
      <c r="E122" s="127"/>
      <c r="F122" s="352"/>
      <c r="G122" s="123"/>
      <c r="H122" s="128"/>
      <c r="I122" s="128"/>
      <c r="J122" s="128"/>
      <c r="K122" s="128"/>
      <c r="L122" s="128"/>
      <c r="M122" s="123"/>
      <c r="N122" s="123"/>
      <c r="O122" s="123"/>
      <c r="P122" s="189"/>
      <c r="Q122" s="123"/>
      <c r="R122" s="123"/>
      <c r="S122" s="123"/>
      <c r="T122" s="123"/>
      <c r="U122" s="123"/>
      <c r="V122" s="123"/>
      <c r="W122" s="123"/>
      <c r="X122" s="123"/>
      <c r="Y122" s="123"/>
      <c r="Z122" s="123"/>
      <c r="AA122" s="123"/>
      <c r="AB122" s="123"/>
      <c r="AC122" s="123"/>
      <c r="AD122" s="123"/>
      <c r="AE122" s="123"/>
      <c r="AF122" s="123"/>
      <c r="AG122" s="123"/>
      <c r="AH122" s="123"/>
      <c r="AI122" s="123"/>
      <c r="AJ122" s="123"/>
      <c r="AK122" s="123"/>
      <c r="AL122" s="123"/>
      <c r="AM122" s="123"/>
      <c r="AN122" s="123"/>
      <c r="AO122" s="123"/>
      <c r="AP122" s="123"/>
      <c r="AQ122" s="123"/>
      <c r="AR122" s="123"/>
      <c r="AS122" s="123"/>
      <c r="AT122" s="123"/>
      <c r="AU122" s="123"/>
      <c r="AV122" s="123"/>
      <c r="AW122" s="123"/>
      <c r="AX122" s="123"/>
      <c r="AY122" s="123"/>
      <c r="AZ122" s="123"/>
      <c r="BA122" s="123"/>
      <c r="BB122" s="123"/>
      <c r="BC122" s="364"/>
      <c r="BD122" s="364"/>
      <c r="BE122" s="128"/>
      <c r="BF122" s="128"/>
      <c r="BG122" s="123"/>
      <c r="BH122" s="123"/>
      <c r="BI122" s="123"/>
      <c r="BJ122" s="123"/>
      <c r="BK122" s="123"/>
    </row>
    <row r="123" ht="15.6" spans="1:63">
      <c r="A123" s="123"/>
      <c r="B123" s="124"/>
      <c r="C123" s="344"/>
      <c r="D123" s="126"/>
      <c r="E123" s="127"/>
      <c r="F123" s="352"/>
      <c r="G123" s="123"/>
      <c r="H123" s="128"/>
      <c r="I123" s="128"/>
      <c r="J123" s="128"/>
      <c r="K123" s="128"/>
      <c r="L123" s="128"/>
      <c r="M123" s="123"/>
      <c r="N123" s="123"/>
      <c r="O123" s="123"/>
      <c r="P123" s="189"/>
      <c r="Q123" s="123"/>
      <c r="R123" s="123"/>
      <c r="S123" s="123"/>
      <c r="T123" s="123"/>
      <c r="U123" s="123"/>
      <c r="V123" s="123"/>
      <c r="W123" s="123"/>
      <c r="X123" s="123"/>
      <c r="Y123" s="123"/>
      <c r="Z123" s="123"/>
      <c r="AA123" s="123"/>
      <c r="AB123" s="123"/>
      <c r="AC123" s="123"/>
      <c r="AD123" s="123"/>
      <c r="AE123" s="123"/>
      <c r="AF123" s="123"/>
      <c r="AG123" s="123"/>
      <c r="AH123" s="123"/>
      <c r="AI123" s="123"/>
      <c r="AJ123" s="123"/>
      <c r="AK123" s="123"/>
      <c r="AL123" s="123"/>
      <c r="AM123" s="123"/>
      <c r="AN123" s="123"/>
      <c r="AO123" s="123"/>
      <c r="AP123" s="123"/>
      <c r="AQ123" s="123"/>
      <c r="AR123" s="123"/>
      <c r="AS123" s="123"/>
      <c r="AT123" s="123"/>
      <c r="AU123" s="123"/>
      <c r="AV123" s="123"/>
      <c r="AW123" s="123"/>
      <c r="AX123" s="123"/>
      <c r="AY123" s="123"/>
      <c r="AZ123" s="123"/>
      <c r="BA123" s="123"/>
      <c r="BB123" s="123"/>
      <c r="BC123" s="364"/>
      <c r="BD123" s="364"/>
      <c r="BE123" s="128"/>
      <c r="BF123" s="128"/>
      <c r="BG123" s="123"/>
      <c r="BH123" s="123"/>
      <c r="BI123" s="123"/>
      <c r="BJ123" s="123"/>
      <c r="BK123" s="123"/>
    </row>
    <row r="124" ht="15.6" spans="1:63">
      <c r="A124" s="123"/>
      <c r="B124" s="124"/>
      <c r="C124" s="344"/>
      <c r="D124" s="126"/>
      <c r="E124" s="127"/>
      <c r="F124" s="352"/>
      <c r="G124" s="123"/>
      <c r="H124" s="128"/>
      <c r="I124" s="128"/>
      <c r="J124" s="128"/>
      <c r="K124" s="128"/>
      <c r="L124" s="128"/>
      <c r="M124" s="123"/>
      <c r="N124" s="123"/>
      <c r="O124" s="123"/>
      <c r="P124" s="189"/>
      <c r="Q124" s="123"/>
      <c r="R124" s="123"/>
      <c r="S124" s="123"/>
      <c r="T124" s="123"/>
      <c r="U124" s="123"/>
      <c r="V124" s="123"/>
      <c r="W124" s="123"/>
      <c r="X124" s="123"/>
      <c r="Y124" s="123"/>
      <c r="Z124" s="123"/>
      <c r="AA124" s="123"/>
      <c r="AB124" s="123"/>
      <c r="AC124" s="123"/>
      <c r="AD124" s="123"/>
      <c r="AE124" s="123"/>
      <c r="AF124" s="123"/>
      <c r="AG124" s="123"/>
      <c r="AH124" s="123"/>
      <c r="AI124" s="123"/>
      <c r="AJ124" s="123"/>
      <c r="AK124" s="123"/>
      <c r="AL124" s="123"/>
      <c r="AM124" s="123"/>
      <c r="AN124" s="123"/>
      <c r="AO124" s="123"/>
      <c r="AP124" s="123"/>
      <c r="AQ124" s="123"/>
      <c r="AR124" s="123"/>
      <c r="AS124" s="123"/>
      <c r="AT124" s="123"/>
      <c r="AU124" s="123"/>
      <c r="AV124" s="123"/>
      <c r="AW124" s="123"/>
      <c r="AX124" s="123"/>
      <c r="AY124" s="123"/>
      <c r="AZ124" s="123"/>
      <c r="BA124" s="123"/>
      <c r="BB124" s="123"/>
      <c r="BC124" s="364"/>
      <c r="BD124" s="364"/>
      <c r="BE124" s="128"/>
      <c r="BF124" s="128"/>
      <c r="BG124" s="123"/>
      <c r="BH124" s="123"/>
      <c r="BI124" s="123"/>
      <c r="BJ124" s="123"/>
      <c r="BK124" s="123"/>
    </row>
    <row r="125" ht="15.6" spans="1:63">
      <c r="A125" s="123"/>
      <c r="B125" s="124"/>
      <c r="C125" s="344"/>
      <c r="D125" s="126"/>
      <c r="E125" s="127"/>
      <c r="F125" s="352"/>
      <c r="G125" s="123"/>
      <c r="H125" s="128"/>
      <c r="I125" s="128"/>
      <c r="J125" s="128"/>
      <c r="K125" s="128"/>
      <c r="L125" s="128"/>
      <c r="M125" s="123"/>
      <c r="N125" s="123"/>
      <c r="O125" s="123"/>
      <c r="P125" s="189"/>
      <c r="Q125" s="123"/>
      <c r="R125" s="123"/>
      <c r="S125" s="123"/>
      <c r="T125" s="123"/>
      <c r="U125" s="123"/>
      <c r="V125" s="123"/>
      <c r="W125" s="123"/>
      <c r="X125" s="123"/>
      <c r="Y125" s="123"/>
      <c r="Z125" s="123"/>
      <c r="AA125" s="123"/>
      <c r="AB125" s="123"/>
      <c r="AC125" s="123"/>
      <c r="AD125" s="123"/>
      <c r="AE125" s="123"/>
      <c r="AF125" s="123"/>
      <c r="AG125" s="123"/>
      <c r="AH125" s="123"/>
      <c r="AI125" s="123"/>
      <c r="AJ125" s="123"/>
      <c r="AK125" s="123"/>
      <c r="AL125" s="123"/>
      <c r="AM125" s="123"/>
      <c r="AN125" s="123"/>
      <c r="AO125" s="123"/>
      <c r="AP125" s="123"/>
      <c r="AQ125" s="123"/>
      <c r="AR125" s="123"/>
      <c r="AS125" s="123"/>
      <c r="AT125" s="123"/>
      <c r="AU125" s="123"/>
      <c r="AV125" s="123"/>
      <c r="AW125" s="123"/>
      <c r="AX125" s="123"/>
      <c r="AY125" s="123"/>
      <c r="AZ125" s="123"/>
      <c r="BA125" s="123"/>
      <c r="BB125" s="123"/>
      <c r="BC125" s="364"/>
      <c r="BD125" s="364"/>
      <c r="BE125" s="128"/>
      <c r="BF125" s="128"/>
      <c r="BG125" s="123"/>
      <c r="BH125" s="123"/>
      <c r="BI125" s="123"/>
      <c r="BJ125" s="123"/>
      <c r="BK125" s="123"/>
    </row>
    <row r="126" ht="15.6" spans="1:63">
      <c r="A126" s="123"/>
      <c r="B126" s="124"/>
      <c r="C126" s="344"/>
      <c r="D126" s="126"/>
      <c r="E126" s="127"/>
      <c r="F126" s="352"/>
      <c r="G126" s="123"/>
      <c r="H126" s="128"/>
      <c r="I126" s="128"/>
      <c r="J126" s="128"/>
      <c r="K126" s="128"/>
      <c r="L126" s="128"/>
      <c r="M126" s="123"/>
      <c r="N126" s="123"/>
      <c r="O126" s="123"/>
      <c r="P126" s="189"/>
      <c r="Q126" s="123"/>
      <c r="R126" s="123"/>
      <c r="S126" s="123"/>
      <c r="T126" s="123"/>
      <c r="U126" s="123"/>
      <c r="V126" s="123"/>
      <c r="W126" s="123"/>
      <c r="X126" s="123"/>
      <c r="Y126" s="123"/>
      <c r="Z126" s="123"/>
      <c r="AA126" s="123"/>
      <c r="AB126" s="123"/>
      <c r="AC126" s="123"/>
      <c r="AD126" s="123"/>
      <c r="AE126" s="123"/>
      <c r="AF126" s="123"/>
      <c r="AG126" s="123"/>
      <c r="AH126" s="123"/>
      <c r="AI126" s="123"/>
      <c r="AJ126" s="123"/>
      <c r="AK126" s="123"/>
      <c r="AL126" s="123"/>
      <c r="AM126" s="123"/>
      <c r="AN126" s="123"/>
      <c r="AO126" s="123"/>
      <c r="AP126" s="123"/>
      <c r="AQ126" s="123"/>
      <c r="AR126" s="123"/>
      <c r="AS126" s="123"/>
      <c r="AT126" s="123"/>
      <c r="AU126" s="123"/>
      <c r="AV126" s="123"/>
      <c r="AW126" s="123"/>
      <c r="AX126" s="123"/>
      <c r="AY126" s="123"/>
      <c r="AZ126" s="123"/>
      <c r="BA126" s="123"/>
      <c r="BB126" s="123"/>
      <c r="BC126" s="364"/>
      <c r="BD126" s="364"/>
      <c r="BE126" s="128"/>
      <c r="BF126" s="128"/>
      <c r="BG126" s="123"/>
      <c r="BH126" s="123"/>
      <c r="BI126" s="123"/>
      <c r="BJ126" s="123"/>
      <c r="BK126" s="123"/>
    </row>
    <row r="127" ht="15.6" spans="1:63">
      <c r="A127" s="123"/>
      <c r="B127" s="124"/>
      <c r="C127" s="344"/>
      <c r="D127" s="126"/>
      <c r="E127" s="127"/>
      <c r="F127" s="352"/>
      <c r="G127" s="123"/>
      <c r="H127" s="128"/>
      <c r="I127" s="128"/>
      <c r="J127" s="128"/>
      <c r="K127" s="128"/>
      <c r="L127" s="128"/>
      <c r="M127" s="123"/>
      <c r="N127" s="123"/>
      <c r="O127" s="123"/>
      <c r="P127" s="189"/>
      <c r="Q127" s="123"/>
      <c r="R127" s="123"/>
      <c r="S127" s="123"/>
      <c r="T127" s="123"/>
      <c r="U127" s="123"/>
      <c r="V127" s="123"/>
      <c r="W127" s="123"/>
      <c r="X127" s="123"/>
      <c r="Y127" s="123"/>
      <c r="Z127" s="123"/>
      <c r="AA127" s="123"/>
      <c r="AB127" s="123"/>
      <c r="AC127" s="123"/>
      <c r="AD127" s="123"/>
      <c r="AE127" s="123"/>
      <c r="AF127" s="123"/>
      <c r="AG127" s="123"/>
      <c r="AH127" s="123"/>
      <c r="AI127" s="123"/>
      <c r="AJ127" s="123"/>
      <c r="AK127" s="123"/>
      <c r="AL127" s="123"/>
      <c r="AM127" s="123"/>
      <c r="AN127" s="123"/>
      <c r="AO127" s="123"/>
      <c r="AP127" s="123"/>
      <c r="AQ127" s="123"/>
      <c r="AR127" s="123"/>
      <c r="AS127" s="123"/>
      <c r="AT127" s="123"/>
      <c r="AU127" s="123"/>
      <c r="AV127" s="123"/>
      <c r="AW127" s="123"/>
      <c r="AX127" s="123"/>
      <c r="AY127" s="123"/>
      <c r="AZ127" s="123"/>
      <c r="BA127" s="123"/>
      <c r="BB127" s="123"/>
      <c r="BC127" s="364"/>
      <c r="BD127" s="364"/>
      <c r="BE127" s="128"/>
      <c r="BF127" s="128"/>
      <c r="BG127" s="123"/>
      <c r="BH127" s="123"/>
      <c r="BI127" s="123"/>
      <c r="BJ127" s="123"/>
      <c r="BK127" s="123"/>
    </row>
    <row r="128" ht="15.6" spans="1:63">
      <c r="A128" s="123"/>
      <c r="B128" s="124"/>
      <c r="C128" s="344"/>
      <c r="D128" s="126"/>
      <c r="E128" s="127"/>
      <c r="F128" s="352"/>
      <c r="G128" s="123"/>
      <c r="H128" s="128"/>
      <c r="I128" s="128"/>
      <c r="J128" s="128"/>
      <c r="K128" s="128"/>
      <c r="L128" s="128"/>
      <c r="M128" s="123"/>
      <c r="N128" s="123"/>
      <c r="O128" s="123"/>
      <c r="P128" s="189"/>
      <c r="Q128" s="123"/>
      <c r="R128" s="123"/>
      <c r="S128" s="123"/>
      <c r="T128" s="123"/>
      <c r="U128" s="123"/>
      <c r="V128" s="123"/>
      <c r="W128" s="123"/>
      <c r="X128" s="123"/>
      <c r="Y128" s="123"/>
      <c r="Z128" s="123"/>
      <c r="AA128" s="123"/>
      <c r="AB128" s="123"/>
      <c r="AC128" s="123"/>
      <c r="AD128" s="123"/>
      <c r="AE128" s="123"/>
      <c r="AF128" s="123"/>
      <c r="AG128" s="123"/>
      <c r="AH128" s="123"/>
      <c r="AI128" s="123"/>
      <c r="AJ128" s="123"/>
      <c r="AK128" s="123"/>
      <c r="AL128" s="123"/>
      <c r="AM128" s="123"/>
      <c r="AN128" s="123"/>
      <c r="AO128" s="123"/>
      <c r="AP128" s="123"/>
      <c r="AQ128" s="123"/>
      <c r="AR128" s="123"/>
      <c r="AS128" s="123"/>
      <c r="AT128" s="123"/>
      <c r="AU128" s="123"/>
      <c r="AV128" s="123"/>
      <c r="AW128" s="123"/>
      <c r="AX128" s="123"/>
      <c r="AY128" s="123"/>
      <c r="AZ128" s="123"/>
      <c r="BA128" s="123"/>
      <c r="BB128" s="123"/>
      <c r="BC128" s="364"/>
      <c r="BD128" s="364"/>
      <c r="BE128" s="128"/>
      <c r="BF128" s="128"/>
      <c r="BG128" s="123"/>
      <c r="BH128" s="123"/>
      <c r="BI128" s="123"/>
      <c r="BJ128" s="123"/>
      <c r="BK128" s="123"/>
    </row>
    <row r="129" ht="15.6" spans="1:63">
      <c r="A129" s="123"/>
      <c r="B129" s="124"/>
      <c r="C129" s="344"/>
      <c r="D129" s="126"/>
      <c r="E129" s="127"/>
      <c r="F129" s="352"/>
      <c r="G129" s="123"/>
      <c r="H129" s="128"/>
      <c r="I129" s="128"/>
      <c r="J129" s="128"/>
      <c r="K129" s="128"/>
      <c r="L129" s="128"/>
      <c r="M129" s="123"/>
      <c r="N129" s="123"/>
      <c r="O129" s="123"/>
      <c r="P129" s="189"/>
      <c r="Q129" s="123"/>
      <c r="R129" s="123"/>
      <c r="S129" s="123"/>
      <c r="T129" s="123"/>
      <c r="U129" s="123"/>
      <c r="V129" s="123"/>
      <c r="W129" s="123"/>
      <c r="X129" s="123"/>
      <c r="Y129" s="123"/>
      <c r="Z129" s="123"/>
      <c r="AA129" s="123"/>
      <c r="AB129" s="123"/>
      <c r="AC129" s="123"/>
      <c r="AD129" s="123"/>
      <c r="AE129" s="123"/>
      <c r="AF129" s="123"/>
      <c r="AG129" s="123"/>
      <c r="AH129" s="123"/>
      <c r="AI129" s="123"/>
      <c r="AJ129" s="123"/>
      <c r="AK129" s="123"/>
      <c r="AL129" s="123"/>
      <c r="AM129" s="123"/>
      <c r="AN129" s="123"/>
      <c r="AO129" s="123"/>
      <c r="AP129" s="123"/>
      <c r="AQ129" s="123"/>
      <c r="AR129" s="123"/>
      <c r="AS129" s="123"/>
      <c r="AT129" s="123"/>
      <c r="AU129" s="123"/>
      <c r="AV129" s="123"/>
      <c r="AW129" s="123"/>
      <c r="AX129" s="123"/>
      <c r="AY129" s="123"/>
      <c r="AZ129" s="123"/>
      <c r="BA129" s="123"/>
      <c r="BB129" s="123"/>
      <c r="BC129" s="364"/>
      <c r="BD129" s="364"/>
      <c r="BE129" s="128"/>
      <c r="BF129" s="128"/>
      <c r="BG129" s="123"/>
      <c r="BH129" s="123"/>
      <c r="BI129" s="123"/>
      <c r="BJ129" s="123"/>
      <c r="BK129" s="123"/>
    </row>
    <row r="130" ht="15.6" spans="1:63">
      <c r="A130" s="123"/>
      <c r="B130" s="124"/>
      <c r="C130" s="344"/>
      <c r="D130" s="126"/>
      <c r="E130" s="127"/>
      <c r="F130" s="352"/>
      <c r="G130" s="123"/>
      <c r="H130" s="128"/>
      <c r="I130" s="128"/>
      <c r="J130" s="128"/>
      <c r="K130" s="128"/>
      <c r="L130" s="128"/>
      <c r="M130" s="123"/>
      <c r="N130" s="123"/>
      <c r="O130" s="123"/>
      <c r="P130" s="189"/>
      <c r="Q130" s="123"/>
      <c r="R130" s="123"/>
      <c r="S130" s="123"/>
      <c r="T130" s="123"/>
      <c r="U130" s="123"/>
      <c r="V130" s="123"/>
      <c r="W130" s="123"/>
      <c r="X130" s="123"/>
      <c r="Y130" s="123"/>
      <c r="Z130" s="123"/>
      <c r="AA130" s="123"/>
      <c r="AB130" s="123"/>
      <c r="AC130" s="123"/>
      <c r="AD130" s="123"/>
      <c r="AE130" s="123"/>
      <c r="AF130" s="123"/>
      <c r="AG130" s="123"/>
      <c r="AH130" s="123"/>
      <c r="AI130" s="123"/>
      <c r="AJ130" s="123"/>
      <c r="AK130" s="123"/>
      <c r="AL130" s="123"/>
      <c r="AM130" s="123"/>
      <c r="AN130" s="123"/>
      <c r="AO130" s="123"/>
      <c r="AP130" s="123"/>
      <c r="AQ130" s="123"/>
      <c r="AR130" s="123"/>
      <c r="AS130" s="123"/>
      <c r="AT130" s="123"/>
      <c r="AU130" s="123"/>
      <c r="AV130" s="123"/>
      <c r="AW130" s="123"/>
      <c r="AX130" s="123"/>
      <c r="AY130" s="123"/>
      <c r="AZ130" s="123"/>
      <c r="BA130" s="123"/>
      <c r="BB130" s="123"/>
      <c r="BC130" s="364"/>
      <c r="BD130" s="364"/>
      <c r="BE130" s="128"/>
      <c r="BF130" s="128"/>
      <c r="BG130" s="123"/>
      <c r="BH130" s="123"/>
      <c r="BI130" s="123"/>
      <c r="BJ130" s="123"/>
      <c r="BK130" s="123"/>
    </row>
    <row r="131" ht="15.6" spans="1:63">
      <c r="A131" s="123"/>
      <c r="B131" s="124"/>
      <c r="C131" s="344"/>
      <c r="D131" s="126"/>
      <c r="E131" s="127"/>
      <c r="F131" s="352"/>
      <c r="G131" s="123"/>
      <c r="H131" s="128"/>
      <c r="I131" s="128"/>
      <c r="J131" s="128"/>
      <c r="K131" s="128"/>
      <c r="L131" s="128"/>
      <c r="M131" s="123"/>
      <c r="N131" s="123"/>
      <c r="O131" s="123"/>
      <c r="P131" s="189"/>
      <c r="Q131" s="123"/>
      <c r="R131" s="123"/>
      <c r="S131" s="123"/>
      <c r="T131" s="123"/>
      <c r="U131" s="123"/>
      <c r="V131" s="123"/>
      <c r="W131" s="123"/>
      <c r="X131" s="123"/>
      <c r="Y131" s="123"/>
      <c r="Z131" s="123"/>
      <c r="AA131" s="123"/>
      <c r="AB131" s="123"/>
      <c r="AC131" s="123"/>
      <c r="AD131" s="123"/>
      <c r="AE131" s="123"/>
      <c r="AF131" s="123"/>
      <c r="AG131" s="123"/>
      <c r="AH131" s="123"/>
      <c r="AI131" s="123"/>
      <c r="AJ131" s="123"/>
      <c r="AK131" s="123"/>
      <c r="AL131" s="123"/>
      <c r="AM131" s="123"/>
      <c r="AN131" s="123"/>
      <c r="AO131" s="123"/>
      <c r="AP131" s="123"/>
      <c r="AQ131" s="123"/>
      <c r="AR131" s="123"/>
      <c r="AS131" s="123"/>
      <c r="AT131" s="123"/>
      <c r="AU131" s="123"/>
      <c r="AV131" s="123"/>
      <c r="AW131" s="123"/>
      <c r="AX131" s="123"/>
      <c r="AY131" s="123"/>
      <c r="AZ131" s="123"/>
      <c r="BA131" s="123"/>
      <c r="BB131" s="123"/>
      <c r="BC131" s="364"/>
      <c r="BD131" s="364"/>
      <c r="BE131" s="128"/>
      <c r="BF131" s="128"/>
      <c r="BG131" s="123"/>
      <c r="BH131" s="123"/>
      <c r="BI131" s="123"/>
      <c r="BJ131" s="123"/>
      <c r="BK131" s="123"/>
    </row>
    <row r="132" ht="15.6" spans="1:63">
      <c r="A132" s="123"/>
      <c r="B132" s="124"/>
      <c r="C132" s="344"/>
      <c r="D132" s="126"/>
      <c r="E132" s="127"/>
      <c r="F132" s="352"/>
      <c r="G132" s="123"/>
      <c r="H132" s="128"/>
      <c r="I132" s="128"/>
      <c r="J132" s="128"/>
      <c r="K132" s="128"/>
      <c r="L132" s="128"/>
      <c r="M132" s="123"/>
      <c r="N132" s="123"/>
      <c r="O132" s="123"/>
      <c r="P132" s="189"/>
      <c r="Q132" s="123"/>
      <c r="R132" s="123"/>
      <c r="S132" s="123"/>
      <c r="T132" s="123"/>
      <c r="U132" s="123"/>
      <c r="V132" s="123"/>
      <c r="W132" s="123"/>
      <c r="X132" s="123"/>
      <c r="Y132" s="123"/>
      <c r="Z132" s="123"/>
      <c r="AA132" s="123"/>
      <c r="AB132" s="123"/>
      <c r="AC132" s="123"/>
      <c r="AD132" s="123"/>
      <c r="AE132" s="123"/>
      <c r="AF132" s="123"/>
      <c r="AG132" s="123"/>
      <c r="AH132" s="123"/>
      <c r="AI132" s="123"/>
      <c r="AJ132" s="123"/>
      <c r="AK132" s="123"/>
      <c r="AL132" s="123"/>
      <c r="AM132" s="123"/>
      <c r="AN132" s="123"/>
      <c r="AO132" s="123"/>
      <c r="AP132" s="123"/>
      <c r="AQ132" s="123"/>
      <c r="AR132" s="123"/>
      <c r="AS132" s="123"/>
      <c r="AT132" s="123"/>
      <c r="AU132" s="123"/>
      <c r="AV132" s="123"/>
      <c r="AW132" s="123"/>
      <c r="AX132" s="123"/>
      <c r="AY132" s="123"/>
      <c r="AZ132" s="123"/>
      <c r="BA132" s="123"/>
      <c r="BB132" s="123"/>
      <c r="BC132" s="364"/>
      <c r="BD132" s="364"/>
      <c r="BE132" s="128"/>
      <c r="BF132" s="128"/>
      <c r="BG132" s="123"/>
      <c r="BH132" s="123"/>
      <c r="BI132" s="123"/>
      <c r="BJ132" s="123"/>
      <c r="BK132" s="123"/>
    </row>
    <row r="133" ht="15.6" spans="1:63">
      <c r="A133" s="123"/>
      <c r="B133" s="124"/>
      <c r="C133" s="344"/>
      <c r="D133" s="126"/>
      <c r="E133" s="127"/>
      <c r="F133" s="352"/>
      <c r="G133" s="123"/>
      <c r="H133" s="128"/>
      <c r="I133" s="128"/>
      <c r="J133" s="128"/>
      <c r="K133" s="128"/>
      <c r="L133" s="128"/>
      <c r="M133" s="123"/>
      <c r="N133" s="123"/>
      <c r="O133" s="123"/>
      <c r="P133" s="189"/>
      <c r="Q133" s="123"/>
      <c r="R133" s="123"/>
      <c r="S133" s="123"/>
      <c r="T133" s="123"/>
      <c r="U133" s="123"/>
      <c r="V133" s="123"/>
      <c r="W133" s="123"/>
      <c r="X133" s="123"/>
      <c r="Y133" s="123"/>
      <c r="Z133" s="123"/>
      <c r="AA133" s="123"/>
      <c r="AB133" s="123"/>
      <c r="AC133" s="123"/>
      <c r="AD133" s="123"/>
      <c r="AE133" s="123"/>
      <c r="AF133" s="123"/>
      <c r="AG133" s="123"/>
      <c r="AH133" s="123"/>
      <c r="AI133" s="123"/>
      <c r="AJ133" s="123"/>
      <c r="AK133" s="123"/>
      <c r="AL133" s="123"/>
      <c r="AM133" s="123"/>
      <c r="AN133" s="123"/>
      <c r="AO133" s="123"/>
      <c r="AP133" s="123"/>
      <c r="AQ133" s="123"/>
      <c r="AR133" s="123"/>
      <c r="AS133" s="123"/>
      <c r="AT133" s="123"/>
      <c r="AU133" s="123"/>
      <c r="AV133" s="123"/>
      <c r="AW133" s="123"/>
      <c r="AX133" s="123"/>
      <c r="AY133" s="123"/>
      <c r="AZ133" s="123"/>
      <c r="BA133" s="123"/>
      <c r="BB133" s="123"/>
      <c r="BC133" s="364"/>
      <c r="BD133" s="364"/>
      <c r="BE133" s="128"/>
      <c r="BF133" s="128"/>
      <c r="BG133" s="123"/>
      <c r="BH133" s="123"/>
      <c r="BI133" s="123"/>
      <c r="BJ133" s="123"/>
      <c r="BK133" s="123"/>
    </row>
    <row r="134" ht="15.6" spans="1:63">
      <c r="A134" s="123"/>
      <c r="B134" s="124"/>
      <c r="C134" s="344"/>
      <c r="D134" s="126"/>
      <c r="E134" s="127"/>
      <c r="F134" s="352"/>
      <c r="G134" s="123"/>
      <c r="H134" s="128"/>
      <c r="I134" s="128"/>
      <c r="J134" s="128"/>
      <c r="K134" s="128"/>
      <c r="L134" s="128"/>
      <c r="M134" s="123"/>
      <c r="N134" s="123"/>
      <c r="O134" s="123"/>
      <c r="P134" s="189"/>
      <c r="Q134" s="123"/>
      <c r="R134" s="123"/>
      <c r="S134" s="123"/>
      <c r="T134" s="123"/>
      <c r="U134" s="123"/>
      <c r="V134" s="123"/>
      <c r="W134" s="123"/>
      <c r="X134" s="123"/>
      <c r="Y134" s="123"/>
      <c r="Z134" s="123"/>
      <c r="AA134" s="123"/>
      <c r="AB134" s="123"/>
      <c r="AC134" s="123"/>
      <c r="AD134" s="123"/>
      <c r="AE134" s="123"/>
      <c r="AF134" s="123"/>
      <c r="AG134" s="123"/>
      <c r="AH134" s="123"/>
      <c r="AI134" s="123"/>
      <c r="AJ134" s="123"/>
      <c r="AK134" s="123"/>
      <c r="AL134" s="123"/>
      <c r="AM134" s="123"/>
      <c r="AN134" s="123"/>
      <c r="AO134" s="123"/>
      <c r="AP134" s="123"/>
      <c r="AQ134" s="123"/>
      <c r="AR134" s="123"/>
      <c r="AS134" s="123"/>
      <c r="AT134" s="123"/>
      <c r="AU134" s="123"/>
      <c r="AV134" s="123"/>
      <c r="AW134" s="123"/>
      <c r="AX134" s="123"/>
      <c r="AY134" s="123"/>
      <c r="AZ134" s="123"/>
      <c r="BA134" s="123"/>
      <c r="BB134" s="123"/>
      <c r="BC134" s="364"/>
      <c r="BD134" s="364"/>
      <c r="BE134" s="128"/>
      <c r="BF134" s="128"/>
      <c r="BG134" s="123"/>
      <c r="BH134" s="123"/>
      <c r="BI134" s="123"/>
      <c r="BJ134" s="123"/>
      <c r="BK134" s="123"/>
    </row>
    <row r="135" ht="15.6" spans="1:63">
      <c r="A135" s="123"/>
      <c r="B135" s="124"/>
      <c r="C135" s="344"/>
      <c r="D135" s="126"/>
      <c r="E135" s="127"/>
      <c r="F135" s="352"/>
      <c r="G135" s="123"/>
      <c r="H135" s="128"/>
      <c r="I135" s="128"/>
      <c r="J135" s="128"/>
      <c r="K135" s="128"/>
      <c r="L135" s="128"/>
      <c r="M135" s="123"/>
      <c r="N135" s="123"/>
      <c r="O135" s="123"/>
      <c r="P135" s="189"/>
      <c r="Q135" s="123"/>
      <c r="R135" s="123"/>
      <c r="S135" s="123"/>
      <c r="T135" s="123"/>
      <c r="U135" s="123"/>
      <c r="V135" s="123"/>
      <c r="W135" s="123"/>
      <c r="X135" s="123"/>
      <c r="Y135" s="123"/>
      <c r="Z135" s="123"/>
      <c r="AA135" s="123"/>
      <c r="AB135" s="123"/>
      <c r="AC135" s="123"/>
      <c r="AD135" s="123"/>
      <c r="AE135" s="123"/>
      <c r="AF135" s="123"/>
      <c r="AG135" s="123"/>
      <c r="AH135" s="123"/>
      <c r="AI135" s="123"/>
      <c r="AJ135" s="123"/>
      <c r="AK135" s="123"/>
      <c r="AL135" s="123"/>
      <c r="AM135" s="123"/>
      <c r="AN135" s="123"/>
      <c r="AO135" s="123"/>
      <c r="AP135" s="123"/>
      <c r="AQ135" s="123"/>
      <c r="AR135" s="123"/>
      <c r="AS135" s="123"/>
      <c r="AT135" s="123"/>
      <c r="AU135" s="123"/>
      <c r="AV135" s="123"/>
      <c r="AW135" s="123"/>
      <c r="AX135" s="123"/>
      <c r="AY135" s="123"/>
      <c r="AZ135" s="123"/>
      <c r="BA135" s="123"/>
      <c r="BB135" s="123"/>
      <c r="BC135" s="364"/>
      <c r="BD135" s="364"/>
      <c r="BE135" s="128"/>
      <c r="BF135" s="128"/>
      <c r="BG135" s="123"/>
      <c r="BH135" s="123"/>
      <c r="BI135" s="123"/>
      <c r="BJ135" s="123"/>
      <c r="BK135" s="123"/>
    </row>
    <row r="136" ht="15.6" spans="1:63">
      <c r="A136" s="123"/>
      <c r="B136" s="124"/>
      <c r="C136" s="344"/>
      <c r="D136" s="126"/>
      <c r="E136" s="127"/>
      <c r="F136" s="352"/>
      <c r="G136" s="123"/>
      <c r="H136" s="128"/>
      <c r="I136" s="128"/>
      <c r="J136" s="128"/>
      <c r="K136" s="128"/>
      <c r="L136" s="128"/>
      <c r="M136" s="123"/>
      <c r="N136" s="123"/>
      <c r="O136" s="123"/>
      <c r="P136" s="189"/>
      <c r="Q136" s="123"/>
      <c r="R136" s="123"/>
      <c r="S136" s="123"/>
      <c r="T136" s="123"/>
      <c r="U136" s="123"/>
      <c r="V136" s="123"/>
      <c r="W136" s="123"/>
      <c r="X136" s="123"/>
      <c r="Y136" s="123"/>
      <c r="Z136" s="123"/>
      <c r="AA136" s="123"/>
      <c r="AB136" s="123"/>
      <c r="AC136" s="123"/>
      <c r="AD136" s="123"/>
      <c r="AE136" s="123"/>
      <c r="AF136" s="123"/>
      <c r="AG136" s="123"/>
      <c r="AH136" s="123"/>
      <c r="AI136" s="123"/>
      <c r="AJ136" s="123"/>
      <c r="AK136" s="123"/>
      <c r="AL136" s="123"/>
      <c r="AM136" s="123"/>
      <c r="AN136" s="123"/>
      <c r="AO136" s="123"/>
      <c r="AP136" s="123"/>
      <c r="AQ136" s="123"/>
      <c r="AR136" s="123"/>
      <c r="AS136" s="123"/>
      <c r="AT136" s="123"/>
      <c r="AU136" s="123"/>
      <c r="AV136" s="123"/>
      <c r="AW136" s="123"/>
      <c r="AX136" s="123"/>
      <c r="AY136" s="123"/>
      <c r="AZ136" s="123"/>
      <c r="BA136" s="123"/>
      <c r="BB136" s="123"/>
      <c r="BC136" s="364"/>
      <c r="BD136" s="364"/>
      <c r="BE136" s="128"/>
      <c r="BF136" s="128"/>
      <c r="BG136" s="123"/>
      <c r="BH136" s="123"/>
      <c r="BI136" s="123"/>
      <c r="BJ136" s="123"/>
      <c r="BK136" s="123"/>
    </row>
    <row r="137" ht="15.6" spans="1:63">
      <c r="A137" s="123"/>
      <c r="B137" s="124"/>
      <c r="C137" s="344"/>
      <c r="D137" s="126"/>
      <c r="E137" s="127"/>
      <c r="F137" s="352"/>
      <c r="G137" s="123"/>
      <c r="H137" s="128"/>
      <c r="I137" s="128"/>
      <c r="J137" s="128"/>
      <c r="K137" s="128"/>
      <c r="L137" s="128"/>
      <c r="M137" s="123"/>
      <c r="N137" s="123"/>
      <c r="O137" s="123"/>
      <c r="P137" s="189"/>
      <c r="Q137" s="123"/>
      <c r="R137" s="123"/>
      <c r="S137" s="123"/>
      <c r="T137" s="123"/>
      <c r="U137" s="123"/>
      <c r="V137" s="123"/>
      <c r="W137" s="123"/>
      <c r="X137" s="123"/>
      <c r="Y137" s="123"/>
      <c r="Z137" s="123"/>
      <c r="AA137" s="123"/>
      <c r="AB137" s="123"/>
      <c r="AC137" s="123"/>
      <c r="AD137" s="123"/>
      <c r="AE137" s="123"/>
      <c r="AF137" s="123"/>
      <c r="AG137" s="123"/>
      <c r="AH137" s="123"/>
      <c r="AI137" s="123"/>
      <c r="AJ137" s="123"/>
      <c r="AK137" s="123"/>
      <c r="AL137" s="123"/>
      <c r="AM137" s="123"/>
      <c r="AN137" s="123"/>
      <c r="AO137" s="123"/>
      <c r="AP137" s="123"/>
      <c r="AQ137" s="123"/>
      <c r="AR137" s="123"/>
      <c r="AS137" s="123"/>
      <c r="AT137" s="123"/>
      <c r="AU137" s="123"/>
      <c r="AV137" s="123"/>
      <c r="AW137" s="123"/>
      <c r="AX137" s="123"/>
      <c r="AY137" s="123"/>
      <c r="AZ137" s="123"/>
      <c r="BA137" s="123"/>
      <c r="BB137" s="123"/>
      <c r="BC137" s="364"/>
      <c r="BD137" s="364"/>
      <c r="BE137" s="128"/>
      <c r="BF137" s="128"/>
      <c r="BG137" s="123"/>
      <c r="BH137" s="123"/>
      <c r="BI137" s="123"/>
      <c r="BJ137" s="123"/>
      <c r="BK137" s="123"/>
    </row>
    <row r="138" ht="15.6" spans="1:63">
      <c r="A138" s="123"/>
      <c r="B138" s="124"/>
      <c r="C138" s="344"/>
      <c r="D138" s="126"/>
      <c r="E138" s="127"/>
      <c r="F138" s="352"/>
      <c r="G138" s="123"/>
      <c r="H138" s="128"/>
      <c r="I138" s="128"/>
      <c r="J138" s="128"/>
      <c r="K138" s="128"/>
      <c r="L138" s="128"/>
      <c r="M138" s="123"/>
      <c r="N138" s="123"/>
      <c r="O138" s="123"/>
      <c r="P138" s="189"/>
      <c r="Q138" s="123"/>
      <c r="R138" s="123"/>
      <c r="S138" s="123"/>
      <c r="T138" s="123"/>
      <c r="U138" s="123"/>
      <c r="V138" s="123"/>
      <c r="W138" s="123"/>
      <c r="X138" s="123"/>
      <c r="Y138" s="123"/>
      <c r="Z138" s="123"/>
      <c r="AA138" s="123"/>
      <c r="AB138" s="123"/>
      <c r="AC138" s="123"/>
      <c r="AD138" s="123"/>
      <c r="AE138" s="123"/>
      <c r="AF138" s="123"/>
      <c r="AG138" s="123"/>
      <c r="AH138" s="123"/>
      <c r="AI138" s="123"/>
      <c r="AJ138" s="123"/>
      <c r="AK138" s="123"/>
      <c r="AL138" s="123"/>
      <c r="AM138" s="123"/>
      <c r="AN138" s="123"/>
      <c r="AO138" s="123"/>
      <c r="AP138" s="123"/>
      <c r="AQ138" s="123"/>
      <c r="AR138" s="123"/>
      <c r="AS138" s="123"/>
      <c r="AT138" s="123"/>
      <c r="AU138" s="123"/>
      <c r="AV138" s="123"/>
      <c r="AW138" s="123"/>
      <c r="AX138" s="123"/>
      <c r="AY138" s="123"/>
      <c r="AZ138" s="123"/>
      <c r="BA138" s="123"/>
      <c r="BB138" s="123"/>
      <c r="BC138" s="364"/>
      <c r="BD138" s="364"/>
      <c r="BE138" s="128"/>
      <c r="BF138" s="128"/>
      <c r="BG138" s="123"/>
      <c r="BH138" s="123"/>
      <c r="BI138" s="123"/>
      <c r="BJ138" s="123"/>
      <c r="BK138" s="123"/>
    </row>
    <row r="139" ht="15.6" spans="1:63">
      <c r="A139" s="123"/>
      <c r="B139" s="124"/>
      <c r="C139" s="344"/>
      <c r="D139" s="126"/>
      <c r="E139" s="127"/>
      <c r="F139" s="352"/>
      <c r="G139" s="123"/>
      <c r="H139" s="128"/>
      <c r="I139" s="128"/>
      <c r="J139" s="128"/>
      <c r="K139" s="128"/>
      <c r="L139" s="128"/>
      <c r="M139" s="123"/>
      <c r="N139" s="123"/>
      <c r="O139" s="123"/>
      <c r="P139" s="189"/>
      <c r="Q139" s="123"/>
      <c r="R139" s="123"/>
      <c r="S139" s="123"/>
      <c r="T139" s="123"/>
      <c r="U139" s="123"/>
      <c r="V139" s="123"/>
      <c r="W139" s="123"/>
      <c r="X139" s="123"/>
      <c r="Y139" s="123"/>
      <c r="Z139" s="123"/>
      <c r="AA139" s="123"/>
      <c r="AB139" s="123"/>
      <c r="AC139" s="123"/>
      <c r="AD139" s="123"/>
      <c r="AE139" s="123"/>
      <c r="AF139" s="123"/>
      <c r="AG139" s="123"/>
      <c r="AH139" s="123"/>
      <c r="AI139" s="123"/>
      <c r="AJ139" s="123"/>
      <c r="AK139" s="123"/>
      <c r="AL139" s="123"/>
      <c r="AM139" s="123"/>
      <c r="AN139" s="123"/>
      <c r="AO139" s="123"/>
      <c r="AP139" s="123"/>
      <c r="AQ139" s="123"/>
      <c r="AR139" s="123"/>
      <c r="AS139" s="123"/>
      <c r="AT139" s="123"/>
      <c r="AU139" s="123"/>
      <c r="AV139" s="123"/>
      <c r="AW139" s="123"/>
      <c r="AX139" s="123"/>
      <c r="AY139" s="123"/>
      <c r="AZ139" s="123"/>
      <c r="BA139" s="123"/>
      <c r="BB139" s="123"/>
      <c r="BC139" s="364"/>
      <c r="BD139" s="364"/>
      <c r="BE139" s="128"/>
      <c r="BF139" s="128"/>
      <c r="BG139" s="123"/>
      <c r="BH139" s="123"/>
      <c r="BI139" s="123"/>
      <c r="BJ139" s="123"/>
      <c r="BK139" s="123"/>
    </row>
    <row r="140" ht="15.6" spans="1:63">
      <c r="A140" s="123"/>
      <c r="B140" s="124"/>
      <c r="C140" s="344"/>
      <c r="D140" s="126"/>
      <c r="E140" s="127"/>
      <c r="F140" s="352"/>
      <c r="G140" s="123"/>
      <c r="H140" s="128"/>
      <c r="I140" s="128"/>
      <c r="J140" s="128"/>
      <c r="K140" s="128"/>
      <c r="L140" s="128"/>
      <c r="M140" s="123"/>
      <c r="N140" s="123"/>
      <c r="O140" s="123"/>
      <c r="P140" s="189"/>
      <c r="Q140" s="123"/>
      <c r="R140" s="123"/>
      <c r="S140" s="123"/>
      <c r="T140" s="123"/>
      <c r="U140" s="123"/>
      <c r="V140" s="123"/>
      <c r="W140" s="123"/>
      <c r="X140" s="123"/>
      <c r="Y140" s="123"/>
      <c r="Z140" s="123"/>
      <c r="AA140" s="123"/>
      <c r="AB140" s="123"/>
      <c r="AC140" s="123"/>
      <c r="AD140" s="123"/>
      <c r="AE140" s="123"/>
      <c r="AF140" s="123"/>
      <c r="AG140" s="123"/>
      <c r="AH140" s="123"/>
      <c r="AI140" s="123"/>
      <c r="AJ140" s="123"/>
      <c r="AK140" s="123"/>
      <c r="AL140" s="123"/>
      <c r="AM140" s="123"/>
      <c r="AN140" s="123"/>
      <c r="AO140" s="123"/>
      <c r="AP140" s="123"/>
      <c r="AQ140" s="123"/>
      <c r="AR140" s="123"/>
      <c r="AS140" s="123"/>
      <c r="AT140" s="123"/>
      <c r="AU140" s="123"/>
      <c r="AV140" s="123"/>
      <c r="AW140" s="123"/>
      <c r="AX140" s="123"/>
      <c r="AY140" s="123"/>
      <c r="AZ140" s="123"/>
      <c r="BA140" s="123"/>
      <c r="BB140" s="123"/>
      <c r="BC140" s="364"/>
      <c r="BD140" s="364"/>
      <c r="BE140" s="128"/>
      <c r="BF140" s="128"/>
      <c r="BG140" s="123"/>
      <c r="BH140" s="123"/>
      <c r="BI140" s="123"/>
      <c r="BJ140" s="123"/>
      <c r="BK140" s="123"/>
    </row>
    <row r="141" ht="15.6" spans="1:63">
      <c r="A141" s="123"/>
      <c r="B141" s="124"/>
      <c r="C141" s="344"/>
      <c r="D141" s="126"/>
      <c r="E141" s="127"/>
      <c r="F141" s="352"/>
      <c r="G141" s="123"/>
      <c r="H141" s="128"/>
      <c r="I141" s="128"/>
      <c r="J141" s="128"/>
      <c r="K141" s="128"/>
      <c r="L141" s="128"/>
      <c r="M141" s="123"/>
      <c r="N141" s="123"/>
      <c r="O141" s="123"/>
      <c r="P141" s="189"/>
      <c r="Q141" s="123"/>
      <c r="R141" s="123"/>
      <c r="S141" s="123"/>
      <c r="T141" s="123"/>
      <c r="U141" s="123"/>
      <c r="V141" s="123"/>
      <c r="W141" s="123"/>
      <c r="X141" s="123"/>
      <c r="Y141" s="123"/>
      <c r="Z141" s="123"/>
      <c r="AA141" s="123"/>
      <c r="AB141" s="123"/>
      <c r="AC141" s="123"/>
      <c r="AD141" s="123"/>
      <c r="AE141" s="123"/>
      <c r="AF141" s="123"/>
      <c r="AG141" s="123"/>
      <c r="AH141" s="123"/>
      <c r="AI141" s="123"/>
      <c r="AJ141" s="123"/>
      <c r="AK141" s="123"/>
      <c r="AL141" s="123"/>
      <c r="AM141" s="123"/>
      <c r="AN141" s="123"/>
      <c r="AO141" s="123"/>
      <c r="AP141" s="123"/>
      <c r="AQ141" s="123"/>
      <c r="AR141" s="123"/>
      <c r="AS141" s="123"/>
      <c r="AT141" s="123"/>
      <c r="AU141" s="123"/>
      <c r="AV141" s="123"/>
      <c r="AW141" s="123"/>
      <c r="AX141" s="123"/>
      <c r="AY141" s="123"/>
      <c r="AZ141" s="123"/>
      <c r="BA141" s="123"/>
      <c r="BB141" s="123"/>
      <c r="BC141" s="364"/>
      <c r="BD141" s="364"/>
      <c r="BE141" s="128"/>
      <c r="BF141" s="128"/>
      <c r="BG141" s="123"/>
      <c r="BH141" s="123"/>
      <c r="BI141" s="123"/>
      <c r="BJ141" s="123"/>
      <c r="BK141" s="123"/>
    </row>
  </sheetData>
  <mergeCells count="62">
    <mergeCell ref="Q2:AZ2"/>
    <mergeCell ref="Q3:AH3"/>
    <mergeCell ref="AI3:AZ3"/>
    <mergeCell ref="Q4:AH4"/>
    <mergeCell ref="AI4:AZ4"/>
    <mergeCell ref="Q5:AH5"/>
    <mergeCell ref="AI5:AZ5"/>
    <mergeCell ref="Q6:AH6"/>
    <mergeCell ref="AI6:AZ6"/>
    <mergeCell ref="Q7:S7"/>
    <mergeCell ref="AI7:AK7"/>
    <mergeCell ref="Q10:S10"/>
    <mergeCell ref="AI10:AK10"/>
    <mergeCell ref="Q19:AH19"/>
    <mergeCell ref="AI19:AZ19"/>
    <mergeCell ref="I20:K20"/>
    <mergeCell ref="Q20:AB20"/>
    <mergeCell ref="AC20:AH20"/>
    <mergeCell ref="AI20:AT20"/>
    <mergeCell ref="AU20:AZ20"/>
    <mergeCell ref="B36:B37"/>
    <mergeCell ref="C23:C24"/>
    <mergeCell ref="C32:C33"/>
    <mergeCell ref="C34:C35"/>
    <mergeCell ref="C36:C37"/>
    <mergeCell ref="C38:C51"/>
    <mergeCell ref="C52:C53"/>
    <mergeCell ref="C54:C55"/>
    <mergeCell ref="C56:C57"/>
    <mergeCell ref="C58:C59"/>
    <mergeCell ref="D32:D33"/>
    <mergeCell ref="D34:D35"/>
    <mergeCell ref="D36:D37"/>
    <mergeCell ref="D38:D51"/>
    <mergeCell ref="D52:D53"/>
    <mergeCell ref="D54:D55"/>
    <mergeCell ref="D56:D57"/>
    <mergeCell ref="D58:D59"/>
    <mergeCell ref="E32:E33"/>
    <mergeCell ref="E34:E35"/>
    <mergeCell ref="E36:E37"/>
    <mergeCell ref="E38:E51"/>
    <mergeCell ref="E52:E53"/>
    <mergeCell ref="E54:E55"/>
    <mergeCell ref="E56:E57"/>
    <mergeCell ref="E58:E59"/>
    <mergeCell ref="F32:F33"/>
    <mergeCell ref="F34:F35"/>
    <mergeCell ref="F36:F37"/>
    <mergeCell ref="F40:F50"/>
    <mergeCell ref="F52:F53"/>
    <mergeCell ref="F54:F55"/>
    <mergeCell ref="F56:F57"/>
    <mergeCell ref="F58:F59"/>
    <mergeCell ref="M32:M33"/>
    <mergeCell ref="M34:M35"/>
    <mergeCell ref="M36:M37"/>
    <mergeCell ref="M40:M50"/>
    <mergeCell ref="M52:M53"/>
    <mergeCell ref="M54:M55"/>
    <mergeCell ref="M56:M57"/>
    <mergeCell ref="M58:M59"/>
  </mergeCells>
  <conditionalFormatting sqref="Q13">
    <cfRule type="cellIs" dxfId="0" priority="10" operator="greaterThan">
      <formula>16</formula>
    </cfRule>
    <cfRule type="cellIs" dxfId="1" priority="9" operator="lessThanOrEqual">
      <formula>16</formula>
    </cfRule>
  </conditionalFormatting>
  <conditionalFormatting sqref="S13">
    <cfRule type="cellIs" dxfId="0" priority="8" operator="greaterThan">
      <formula>16</formula>
    </cfRule>
    <cfRule type="cellIs" dxfId="1" priority="7" operator="lessThanOrEqual">
      <formula>16</formula>
    </cfRule>
  </conditionalFormatting>
  <conditionalFormatting sqref="U13">
    <cfRule type="cellIs" dxfId="1" priority="5" operator="lessThanOrEqual">
      <formula>16</formula>
    </cfRule>
    <cfRule type="cellIs" dxfId="0" priority="6" operator="greaterThan">
      <formula>16</formula>
    </cfRule>
  </conditionalFormatting>
  <conditionalFormatting sqref="W13:AB13">
    <cfRule type="cellIs" dxfId="0" priority="4" operator="greaterThan">
      <formula>16</formula>
    </cfRule>
    <cfRule type="cellIs" dxfId="1" priority="3" operator="lessThanOrEqual">
      <formula>16</formula>
    </cfRule>
  </conditionalFormatting>
  <conditionalFormatting sqref="AI13">
    <cfRule type="cellIs" dxfId="1" priority="20" operator="lessThanOrEqual">
      <formula>16</formula>
    </cfRule>
    <cfRule type="cellIs" dxfId="0" priority="21" operator="greaterThan">
      <formula>16</formula>
    </cfRule>
  </conditionalFormatting>
  <conditionalFormatting sqref="AK13">
    <cfRule type="cellIs" dxfId="0" priority="19" operator="greaterThan">
      <formula>16</formula>
    </cfRule>
    <cfRule type="cellIs" dxfId="1" priority="18" operator="lessThanOrEqual">
      <formula>16</formula>
    </cfRule>
  </conditionalFormatting>
  <conditionalFormatting sqref="AM13">
    <cfRule type="cellIs" dxfId="0" priority="17" operator="greaterThan">
      <formula>16</formula>
    </cfRule>
    <cfRule type="cellIs" dxfId="1" priority="16" operator="lessThanOrEqual">
      <formula>16</formula>
    </cfRule>
  </conditionalFormatting>
  <conditionalFormatting sqref="AO13:AT13">
    <cfRule type="cellIs" dxfId="1" priority="14" operator="lessThanOrEqual">
      <formula>16</formula>
    </cfRule>
    <cfRule type="cellIs" dxfId="0" priority="15" operator="greaterThan">
      <formula>16</formula>
    </cfRule>
  </conditionalFormatting>
  <conditionalFormatting sqref="AI15:AJ15">
    <cfRule type="cellIs" dxfId="0" priority="13" operator="greaterThan">
      <formula>AI14</formula>
    </cfRule>
  </conditionalFormatting>
  <conditionalFormatting sqref="BG69:BJ69">
    <cfRule type="notContainsText" dxfId="2" priority="24" operator="notContains" text="1">
      <formula>ISERROR(SEARCH("1",BG69))</formula>
    </cfRule>
  </conditionalFormatting>
  <conditionalFormatting sqref="Q8:S8 AI8:AK8">
    <cfRule type="cellIs" dxfId="0" priority="43" operator="greaterThan">
      <formula>$AI$7</formula>
    </cfRule>
    <cfRule type="cellIs" dxfId="1" priority="42" operator="lessThanOrEqual">
      <formula>$AI$7</formula>
    </cfRule>
  </conditionalFormatting>
  <conditionalFormatting sqref="Q11:S11 AI11:AK11">
    <cfRule type="cellIs" dxfId="0" priority="12" operator="greaterThan">
      <formula>$AI$10</formula>
    </cfRule>
    <cfRule type="cellIs" dxfId="1" priority="11" operator="lessThanOrEqual">
      <formula>$AI$10</formula>
    </cfRule>
  </conditionalFormatting>
  <conditionalFormatting sqref="Q16:AZ18">
    <cfRule type="cellIs" dxfId="1" priority="1" operator="equal">
      <formula>1</formula>
    </cfRule>
    <cfRule type="cellIs" dxfId="0" priority="2" operator="greaterThan">
      <formula>1</formula>
    </cfRule>
  </conditionalFormatting>
  <conditionalFormatting sqref="BG17:BJ17 BC17:BF18">
    <cfRule type="cellIs" dxfId="0" priority="40" operator="greaterThan">
      <formula>1</formula>
    </cfRule>
    <cfRule type="cellIs" dxfId="1" priority="41" operator="equal">
      <formula>1</formula>
    </cfRule>
  </conditionalFormatting>
  <conditionalFormatting sqref="BG23:BJ67">
    <cfRule type="notContainsText" dxfId="2" priority="23" operator="notContains" text="1">
      <formula>ISERROR(SEARCH("1",BG23))</formula>
    </cfRule>
  </conditionalFormatting>
  <conditionalFormatting sqref="Q25:AZ67">
    <cfRule type="cellIs" dxfId="3" priority="22" operator="notEqual">
      <formula>1</formula>
    </cfRule>
  </conditionalFormatting>
  <conditionalFormatting sqref="BB25:BB67 BB69">
    <cfRule type="cellIs" dxfId="4" priority="25" stopIfTrue="1" operator="between">
      <formula>0</formula>
      <formula>1</formula>
    </cfRule>
    <cfRule type="cellIs" dxfId="9" priority="35" stopIfTrue="1" operator="equal">
      <formula>13</formula>
    </cfRule>
    <cfRule type="cellIs" dxfId="9" priority="27" stopIfTrue="1" operator="between">
      <formula>4</formula>
      <formula>5</formula>
    </cfRule>
    <cfRule type="cellIs" dxfId="6" priority="28" stopIfTrue="1" operator="equal">
      <formula>6</formula>
    </cfRule>
    <cfRule type="cellIs" dxfId="8" priority="29" stopIfTrue="1" operator="equal">
      <formula>7</formula>
    </cfRule>
    <cfRule type="cellIs" dxfId="7" priority="30" stopIfTrue="1" operator="equal">
      <formula>8</formula>
    </cfRule>
    <cfRule type="cellIs" dxfId="4" priority="31" stopIfTrue="1" operator="equal">
      <formula>9</formula>
    </cfRule>
    <cfRule type="cellIs" dxfId="5" priority="32" stopIfTrue="1" operator="equal">
      <formula>10</formula>
    </cfRule>
    <cfRule type="cellIs" dxfId="9" priority="33" stopIfTrue="1" operator="equal">
      <formula>11</formula>
    </cfRule>
    <cfRule type="cellIs" dxfId="5" priority="34" stopIfTrue="1" operator="equal">
      <formula>12</formula>
    </cfRule>
    <cfRule type="cellIs" dxfId="5" priority="26" stopIfTrue="1" operator="between">
      <formula>2</formula>
      <formula>3</formula>
    </cfRule>
    <cfRule type="cellIs" dxfId="4" priority="36" stopIfTrue="1" operator="equal">
      <formula>14</formula>
    </cfRule>
    <cfRule type="cellIs" dxfId="8" priority="37" stopIfTrue="1" operator="equal">
      <formula>15</formula>
    </cfRule>
    <cfRule type="cellIs" dxfId="7" priority="38" stopIfTrue="1" operator="equal">
      <formula>16</formula>
    </cfRule>
    <cfRule type="cellIs" dxfId="6" priority="39" stopIfTrue="1" operator="equal">
      <formula>17</formula>
    </cfRule>
  </conditionalFormatting>
  <dataValidations count="5">
    <dataValidation allowBlank="1" showInputMessage="1" showErrorMessage="1" sqref="Q13 S13 U13 W13:AB13 AI13 AK13 AM13 AO13:AT13 G17 G20 H1:H18 K1:K18 O7:P18 Q15:AZ16"/>
    <dataValidation type="list" allowBlank="1" showInputMessage="1" showErrorMessage="1" sqref="G14">
      <formula1>"US @ 200V,US @ 208V,US @ 230V,EU @ 230V"</formula1>
    </dataValidation>
    <dataValidation type="list" allowBlank="1" showInputMessage="1" showErrorMessage="1" sqref="G18">
      <formula1>"200,208,230"</formula1>
    </dataValidation>
    <dataValidation type="list" allowBlank="1" showInputMessage="1" showErrorMessage="1" sqref="G19">
      <formula1>"-10%,0,+10%"</formula1>
    </dataValidation>
    <dataValidation type="list" allowBlank="1" showInputMessage="1" showErrorMessage="1" sqref="BG69:BJ69 BG23:BJ67 BA68:BB69 BA23:BB24 Q25:AZ69">
      <formula1>"1"</formula1>
    </dataValidation>
  </dataValidations>
  <pageMargins left="0.25" right="0.25" top="0.75" bottom="0.75" header="0.298611111111111" footer="0.298611111111111"/>
  <pageSetup paperSize="9" scale="28" orientation="landscape"/>
  <headerFooter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E1:W321"/>
  <sheetViews>
    <sheetView tabSelected="1" zoomScale="70" zoomScaleNormal="70" topLeftCell="V34" workbookViewId="0">
      <selection activeCell="E1" sqref="E1:W60"/>
    </sheetView>
  </sheetViews>
  <sheetFormatPr defaultColWidth="8.83333333333333" defaultRowHeight="15.6"/>
  <cols>
    <col min="2" max="2" width="20.1666666666667" customWidth="1"/>
    <col min="3" max="5" width="9"/>
    <col min="6" max="6" width="18.1666666666667" customWidth="1"/>
    <col min="7" max="7" width="17.6666666666667" customWidth="1"/>
    <col min="8" max="8" width="18.8333333333333" customWidth="1"/>
    <col min="9" max="9" width="19.1666666666667" customWidth="1"/>
    <col min="10" max="10" width="19" customWidth="1"/>
    <col min="11" max="11" width="17.3333333333333" customWidth="1"/>
    <col min="12" max="12" width="17.6666666666667" customWidth="1"/>
    <col min="13" max="13" width="17.8333333333333" customWidth="1"/>
    <col min="14" max="14" width="19.8333333333333" customWidth="1"/>
    <col min="15" max="15" width="17.3333333333333" customWidth="1"/>
    <col min="16" max="16" width="16" customWidth="1"/>
    <col min="17" max="17" width="16.5" customWidth="1"/>
    <col min="18" max="18" width="16.8333333333333" customWidth="1"/>
    <col min="19" max="19" width="16.5" customWidth="1"/>
    <col min="20" max="20" width="17" customWidth="1"/>
    <col min="21" max="21" width="15.6666666666667" customWidth="1"/>
    <col min="22" max="22" width="15.8333333333333" customWidth="1"/>
    <col min="23" max="23" width="15.6666666666667" customWidth="1"/>
    <col min="24" max="25" width="9"/>
    <col min="26" max="26" width="19.6666666666667" customWidth="1"/>
    <col min="27" max="27" width="23.5" customWidth="1"/>
  </cols>
  <sheetData>
    <row r="1" spans="6:7">
      <c r="F1" t="s">
        <v>238</v>
      </c>
      <c r="G1" t="s">
        <v>239</v>
      </c>
    </row>
    <row r="2" spans="6:7">
      <c r="F2" s="1"/>
      <c r="G2" t="s">
        <v>240</v>
      </c>
    </row>
    <row r="3" spans="6:7">
      <c r="F3" s="2"/>
      <c r="G3" t="s">
        <v>241</v>
      </c>
    </row>
    <row r="4" spans="6:7">
      <c r="F4" s="3"/>
      <c r="G4" t="s">
        <v>242</v>
      </c>
    </row>
    <row r="5" ht="15.75" customHeight="1" spans="6:7">
      <c r="F5" s="4"/>
      <c r="G5" t="s">
        <v>243</v>
      </c>
    </row>
    <row r="6" ht="23.25" customHeight="1" spans="6:23">
      <c r="F6" s="5" t="s">
        <v>244</v>
      </c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7"/>
    </row>
    <row r="7" ht="15.75" customHeight="1" spans="5:23">
      <c r="E7" s="7" t="s">
        <v>245</v>
      </c>
      <c r="F7" s="8" t="s">
        <v>246</v>
      </c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68"/>
    </row>
    <row r="8" ht="16.35" spans="5:23">
      <c r="E8" s="10"/>
      <c r="F8" s="11"/>
      <c r="G8" s="11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69"/>
    </row>
    <row r="9" spans="5:23">
      <c r="E9" s="10"/>
      <c r="F9" s="8" t="s">
        <v>247</v>
      </c>
      <c r="G9" s="9"/>
      <c r="H9" s="9"/>
      <c r="I9" s="9"/>
      <c r="J9" s="9"/>
      <c r="K9" s="9"/>
      <c r="L9" s="9"/>
      <c r="M9" s="9"/>
      <c r="N9" s="9"/>
      <c r="O9" s="9"/>
      <c r="P9" s="9"/>
      <c r="Q9" s="9"/>
      <c r="R9" s="9"/>
      <c r="S9" s="9"/>
      <c r="T9" s="9"/>
      <c r="U9" s="9"/>
      <c r="V9" s="9"/>
      <c r="W9" s="68"/>
    </row>
    <row r="10" spans="5:23">
      <c r="E10" s="12"/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69"/>
    </row>
    <row r="11" spans="5:23">
      <c r="E11" s="13">
        <v>2</v>
      </c>
      <c r="F11" s="14"/>
      <c r="G11" s="15"/>
      <c r="H11" s="16">
        <v>5</v>
      </c>
      <c r="I11" s="16">
        <v>8</v>
      </c>
      <c r="J11" s="16">
        <v>11</v>
      </c>
      <c r="K11" s="16">
        <v>14</v>
      </c>
      <c r="L11" s="16">
        <v>17</v>
      </c>
      <c r="M11" s="16">
        <v>20</v>
      </c>
      <c r="N11" s="60"/>
      <c r="O11" s="15"/>
      <c r="P11" s="16">
        <v>27</v>
      </c>
      <c r="Q11" s="16">
        <v>30</v>
      </c>
      <c r="R11" s="16">
        <v>33</v>
      </c>
      <c r="S11" s="16">
        <v>36</v>
      </c>
      <c r="T11" s="16">
        <v>39</v>
      </c>
      <c r="U11" s="16">
        <v>42</v>
      </c>
      <c r="V11" s="60"/>
      <c r="W11" s="15"/>
    </row>
    <row r="12" spans="5:23">
      <c r="E12" s="13"/>
      <c r="F12" s="17">
        <v>1</v>
      </c>
      <c r="G12" s="18">
        <v>3</v>
      </c>
      <c r="H12" s="18">
        <v>6</v>
      </c>
      <c r="I12" s="18">
        <v>9</v>
      </c>
      <c r="J12" s="18">
        <v>12</v>
      </c>
      <c r="K12" s="18">
        <v>15</v>
      </c>
      <c r="L12" s="18">
        <v>18</v>
      </c>
      <c r="M12" s="18">
        <v>21</v>
      </c>
      <c r="N12" s="18">
        <v>23</v>
      </c>
      <c r="O12" s="18">
        <v>25</v>
      </c>
      <c r="P12" s="18">
        <v>28</v>
      </c>
      <c r="Q12" s="18">
        <v>31</v>
      </c>
      <c r="R12" s="18">
        <v>34</v>
      </c>
      <c r="S12" s="18">
        <v>37</v>
      </c>
      <c r="T12" s="18">
        <v>40</v>
      </c>
      <c r="U12" s="18">
        <v>43</v>
      </c>
      <c r="V12" s="18">
        <v>45</v>
      </c>
      <c r="W12" s="70">
        <v>47</v>
      </c>
    </row>
    <row r="13" spans="5:23">
      <c r="E13" s="19"/>
      <c r="F13" s="20">
        <v>2</v>
      </c>
      <c r="G13" s="21">
        <v>4</v>
      </c>
      <c r="H13" s="21">
        <v>7</v>
      </c>
      <c r="I13" s="21">
        <v>10</v>
      </c>
      <c r="J13" s="21">
        <v>13</v>
      </c>
      <c r="K13" s="21">
        <v>16</v>
      </c>
      <c r="L13" s="21">
        <v>19</v>
      </c>
      <c r="M13" s="21">
        <v>22</v>
      </c>
      <c r="N13" s="21">
        <v>24</v>
      </c>
      <c r="O13" s="21">
        <v>26</v>
      </c>
      <c r="P13" s="21">
        <v>29</v>
      </c>
      <c r="Q13" s="21">
        <v>32</v>
      </c>
      <c r="R13" s="21">
        <v>35</v>
      </c>
      <c r="S13" s="21">
        <v>38</v>
      </c>
      <c r="T13" s="21">
        <v>41</v>
      </c>
      <c r="U13" s="21">
        <v>44</v>
      </c>
      <c r="V13" s="21">
        <v>46</v>
      </c>
      <c r="W13" s="71">
        <v>48</v>
      </c>
    </row>
    <row r="14" spans="5:23">
      <c r="E14" s="22">
        <v>3</v>
      </c>
      <c r="F14" s="14"/>
      <c r="G14" s="15"/>
      <c r="H14" s="16">
        <v>5</v>
      </c>
      <c r="I14" s="16">
        <v>8</v>
      </c>
      <c r="J14" s="16">
        <v>11</v>
      </c>
      <c r="K14" s="16">
        <v>14</v>
      </c>
      <c r="L14" s="16">
        <v>17</v>
      </c>
      <c r="M14" s="16">
        <v>20</v>
      </c>
      <c r="N14" s="60"/>
      <c r="O14" s="15"/>
      <c r="P14" s="16">
        <v>27</v>
      </c>
      <c r="Q14" s="16">
        <v>30</v>
      </c>
      <c r="R14" s="16">
        <v>33</v>
      </c>
      <c r="S14" s="16">
        <v>36</v>
      </c>
      <c r="T14" s="16">
        <v>39</v>
      </c>
      <c r="U14" s="16">
        <v>42</v>
      </c>
      <c r="V14" s="60"/>
      <c r="W14" s="15"/>
    </row>
    <row r="15" spans="5:23">
      <c r="E15" s="13"/>
      <c r="F15" s="17">
        <v>1</v>
      </c>
      <c r="G15" s="18">
        <v>3</v>
      </c>
      <c r="H15" s="18">
        <v>6</v>
      </c>
      <c r="I15" s="18">
        <v>9</v>
      </c>
      <c r="J15" s="18">
        <v>12</v>
      </c>
      <c r="K15" s="18">
        <v>15</v>
      </c>
      <c r="L15" s="18">
        <v>18</v>
      </c>
      <c r="M15" s="18">
        <v>21</v>
      </c>
      <c r="N15" s="18">
        <v>23</v>
      </c>
      <c r="O15" s="18">
        <v>25</v>
      </c>
      <c r="P15" s="18">
        <v>28</v>
      </c>
      <c r="Q15" s="18">
        <v>31</v>
      </c>
      <c r="R15" s="18">
        <v>34</v>
      </c>
      <c r="S15" s="18">
        <v>37</v>
      </c>
      <c r="T15" s="18">
        <v>40</v>
      </c>
      <c r="U15" s="18">
        <v>43</v>
      </c>
      <c r="V15" s="18">
        <v>45</v>
      </c>
      <c r="W15" s="70">
        <v>47</v>
      </c>
    </row>
    <row r="16" ht="16.35" spans="5:23">
      <c r="E16" s="19"/>
      <c r="F16" s="20">
        <v>2</v>
      </c>
      <c r="G16" s="21">
        <v>4</v>
      </c>
      <c r="H16" s="21">
        <v>7</v>
      </c>
      <c r="I16" s="21">
        <v>10</v>
      </c>
      <c r="J16" s="21">
        <v>13</v>
      </c>
      <c r="K16" s="21">
        <v>16</v>
      </c>
      <c r="L16" s="21">
        <v>19</v>
      </c>
      <c r="M16" s="21">
        <v>22</v>
      </c>
      <c r="N16" s="21">
        <v>24</v>
      </c>
      <c r="O16" s="21">
        <v>26</v>
      </c>
      <c r="P16" s="21">
        <v>29</v>
      </c>
      <c r="Q16" s="21">
        <v>32</v>
      </c>
      <c r="R16" s="21">
        <v>35</v>
      </c>
      <c r="S16" s="21">
        <v>38</v>
      </c>
      <c r="T16" s="21">
        <v>41</v>
      </c>
      <c r="U16" s="21">
        <v>44</v>
      </c>
      <c r="V16" s="21">
        <v>46</v>
      </c>
      <c r="W16" s="71">
        <v>48</v>
      </c>
    </row>
    <row r="17" spans="5:23">
      <c r="E17" s="22">
        <v>4</v>
      </c>
      <c r="F17" s="14"/>
      <c r="G17" s="15"/>
      <c r="H17" s="16">
        <v>5</v>
      </c>
      <c r="I17" s="16">
        <v>8</v>
      </c>
      <c r="J17" s="16">
        <v>11</v>
      </c>
      <c r="K17" s="16">
        <v>14</v>
      </c>
      <c r="L17" s="16">
        <v>17</v>
      </c>
      <c r="M17" s="16">
        <v>20</v>
      </c>
      <c r="N17" s="60"/>
      <c r="O17" s="15"/>
      <c r="P17" s="16">
        <v>27</v>
      </c>
      <c r="Q17" s="16">
        <v>30</v>
      </c>
      <c r="R17" s="16">
        <v>33</v>
      </c>
      <c r="S17" s="16">
        <v>36</v>
      </c>
      <c r="T17" s="16">
        <v>39</v>
      </c>
      <c r="U17" s="16">
        <v>42</v>
      </c>
      <c r="V17" s="60"/>
      <c r="W17" s="15"/>
    </row>
    <row r="18" spans="5:23">
      <c r="E18" s="13"/>
      <c r="F18" s="17">
        <v>1</v>
      </c>
      <c r="G18" s="18">
        <v>3</v>
      </c>
      <c r="H18" s="18">
        <v>6</v>
      </c>
      <c r="I18" s="18">
        <v>9</v>
      </c>
      <c r="J18" s="18">
        <v>12</v>
      </c>
      <c r="K18" s="18">
        <v>15</v>
      </c>
      <c r="L18" s="18">
        <v>18</v>
      </c>
      <c r="M18" s="18">
        <v>21</v>
      </c>
      <c r="N18" s="18">
        <v>23</v>
      </c>
      <c r="O18" s="18">
        <v>25</v>
      </c>
      <c r="P18" s="18">
        <v>28</v>
      </c>
      <c r="Q18" s="18">
        <v>31</v>
      </c>
      <c r="R18" s="18">
        <v>34</v>
      </c>
      <c r="S18" s="18">
        <v>37</v>
      </c>
      <c r="T18" s="18">
        <v>40</v>
      </c>
      <c r="U18" s="18">
        <v>43</v>
      </c>
      <c r="V18" s="18">
        <v>45</v>
      </c>
      <c r="W18" s="70">
        <v>47</v>
      </c>
    </row>
    <row r="19" ht="16.35" spans="5:23">
      <c r="E19" s="19"/>
      <c r="F19" s="20">
        <v>2</v>
      </c>
      <c r="G19" s="21">
        <v>4</v>
      </c>
      <c r="H19" s="21">
        <v>7</v>
      </c>
      <c r="I19" s="21">
        <v>10</v>
      </c>
      <c r="J19" s="21">
        <v>13</v>
      </c>
      <c r="K19" s="21">
        <v>16</v>
      </c>
      <c r="L19" s="21">
        <v>19</v>
      </c>
      <c r="M19" s="21">
        <v>22</v>
      </c>
      <c r="N19" s="21">
        <v>24</v>
      </c>
      <c r="O19" s="21">
        <v>26</v>
      </c>
      <c r="P19" s="21">
        <v>29</v>
      </c>
      <c r="Q19" s="21">
        <v>32</v>
      </c>
      <c r="R19" s="21">
        <v>35</v>
      </c>
      <c r="S19" s="21">
        <v>38</v>
      </c>
      <c r="T19" s="21">
        <v>41</v>
      </c>
      <c r="U19" s="21">
        <v>44</v>
      </c>
      <c r="V19" s="21">
        <v>46</v>
      </c>
      <c r="W19" s="71">
        <v>48</v>
      </c>
    </row>
    <row r="20" spans="5:23">
      <c r="E20" s="22">
        <v>5</v>
      </c>
      <c r="F20" s="14"/>
      <c r="G20" s="15"/>
      <c r="H20" s="16">
        <v>5</v>
      </c>
      <c r="I20" s="16">
        <v>8</v>
      </c>
      <c r="J20" s="16">
        <v>11</v>
      </c>
      <c r="K20" s="16">
        <v>14</v>
      </c>
      <c r="L20" s="16">
        <v>17</v>
      </c>
      <c r="M20" s="16">
        <v>20</v>
      </c>
      <c r="N20" s="60"/>
      <c r="O20" s="15"/>
      <c r="P20" s="16">
        <v>27</v>
      </c>
      <c r="Q20" s="16">
        <v>30</v>
      </c>
      <c r="R20" s="16">
        <v>33</v>
      </c>
      <c r="S20" s="16">
        <v>36</v>
      </c>
      <c r="T20" s="16">
        <v>39</v>
      </c>
      <c r="U20" s="16">
        <v>42</v>
      </c>
      <c r="V20" s="60"/>
      <c r="W20" s="15"/>
    </row>
    <row r="21" spans="5:23">
      <c r="E21" s="13"/>
      <c r="F21" s="17">
        <v>1</v>
      </c>
      <c r="G21" s="18">
        <v>3</v>
      </c>
      <c r="H21" s="18">
        <v>6</v>
      </c>
      <c r="I21" s="18">
        <v>9</v>
      </c>
      <c r="J21" s="18">
        <v>12</v>
      </c>
      <c r="K21" s="18">
        <v>15</v>
      </c>
      <c r="L21" s="18">
        <v>18</v>
      </c>
      <c r="M21" s="18">
        <v>21</v>
      </c>
      <c r="N21" s="18">
        <v>23</v>
      </c>
      <c r="O21" s="18">
        <v>25</v>
      </c>
      <c r="P21" s="18">
        <v>28</v>
      </c>
      <c r="Q21" s="18">
        <v>31</v>
      </c>
      <c r="R21" s="18">
        <v>34</v>
      </c>
      <c r="S21" s="18">
        <v>37</v>
      </c>
      <c r="T21" s="18">
        <v>40</v>
      </c>
      <c r="U21" s="18">
        <v>43</v>
      </c>
      <c r="V21" s="18">
        <v>45</v>
      </c>
      <c r="W21" s="70">
        <v>47</v>
      </c>
    </row>
    <row r="22" ht="16.35" spans="5:23">
      <c r="E22" s="19"/>
      <c r="F22" s="20">
        <v>2</v>
      </c>
      <c r="G22" s="21">
        <v>4</v>
      </c>
      <c r="H22" s="21">
        <v>7</v>
      </c>
      <c r="I22" s="21">
        <v>10</v>
      </c>
      <c r="J22" s="21">
        <v>13</v>
      </c>
      <c r="K22" s="21">
        <v>16</v>
      </c>
      <c r="L22" s="21">
        <v>19</v>
      </c>
      <c r="M22" s="21">
        <v>22</v>
      </c>
      <c r="N22" s="21">
        <v>24</v>
      </c>
      <c r="O22" s="21">
        <v>26</v>
      </c>
      <c r="P22" s="21">
        <v>29</v>
      </c>
      <c r="Q22" s="21">
        <v>32</v>
      </c>
      <c r="R22" s="21">
        <v>35</v>
      </c>
      <c r="S22" s="21">
        <v>38</v>
      </c>
      <c r="T22" s="21">
        <v>41</v>
      </c>
      <c r="U22" s="21">
        <v>44</v>
      </c>
      <c r="V22" s="21">
        <v>46</v>
      </c>
      <c r="W22" s="71">
        <v>48</v>
      </c>
    </row>
    <row r="23" spans="5:23">
      <c r="E23" s="22">
        <v>6</v>
      </c>
      <c r="F23" s="14"/>
      <c r="G23" s="15"/>
      <c r="H23" s="16">
        <v>5</v>
      </c>
      <c r="I23" s="16">
        <v>8</v>
      </c>
      <c r="J23" s="16">
        <v>11</v>
      </c>
      <c r="K23" s="16">
        <v>14</v>
      </c>
      <c r="L23" s="16">
        <v>17</v>
      </c>
      <c r="M23" s="16">
        <v>20</v>
      </c>
      <c r="N23" s="60"/>
      <c r="O23" s="15"/>
      <c r="P23" s="16">
        <v>27</v>
      </c>
      <c r="Q23" s="16">
        <v>30</v>
      </c>
      <c r="R23" s="16">
        <v>33</v>
      </c>
      <c r="S23" s="16">
        <v>36</v>
      </c>
      <c r="T23" s="16">
        <v>39</v>
      </c>
      <c r="U23" s="16">
        <v>42</v>
      </c>
      <c r="V23" s="60"/>
      <c r="W23" s="15"/>
    </row>
    <row r="24" spans="5:23">
      <c r="E24" s="13"/>
      <c r="F24" s="17">
        <v>1</v>
      </c>
      <c r="G24" s="18">
        <v>3</v>
      </c>
      <c r="H24" s="18">
        <v>6</v>
      </c>
      <c r="I24" s="18">
        <v>9</v>
      </c>
      <c r="J24" s="18">
        <v>12</v>
      </c>
      <c r="K24" s="18">
        <v>15</v>
      </c>
      <c r="L24" s="18">
        <v>18</v>
      </c>
      <c r="M24" s="18">
        <v>21</v>
      </c>
      <c r="N24" s="18">
        <v>23</v>
      </c>
      <c r="O24" s="18">
        <v>25</v>
      </c>
      <c r="P24" s="18">
        <v>28</v>
      </c>
      <c r="Q24" s="18">
        <v>31</v>
      </c>
      <c r="R24" s="18">
        <v>34</v>
      </c>
      <c r="S24" s="18">
        <v>37</v>
      </c>
      <c r="T24" s="18">
        <v>40</v>
      </c>
      <c r="U24" s="18">
        <v>43</v>
      </c>
      <c r="V24" s="18">
        <v>45</v>
      </c>
      <c r="W24" s="70">
        <v>47</v>
      </c>
    </row>
    <row r="25" ht="16.35" spans="5:23">
      <c r="E25" s="19"/>
      <c r="F25" s="20">
        <v>2</v>
      </c>
      <c r="G25" s="21">
        <v>4</v>
      </c>
      <c r="H25" s="21">
        <v>7</v>
      </c>
      <c r="I25" s="21">
        <v>10</v>
      </c>
      <c r="J25" s="21">
        <v>13</v>
      </c>
      <c r="K25" s="21">
        <v>16</v>
      </c>
      <c r="L25" s="21">
        <v>19</v>
      </c>
      <c r="M25" s="21">
        <v>22</v>
      </c>
      <c r="N25" s="21">
        <v>24</v>
      </c>
      <c r="O25" s="21">
        <v>26</v>
      </c>
      <c r="P25" s="21">
        <v>29</v>
      </c>
      <c r="Q25" s="21">
        <v>32</v>
      </c>
      <c r="R25" s="21">
        <v>35</v>
      </c>
      <c r="S25" s="21">
        <v>38</v>
      </c>
      <c r="T25" s="21">
        <v>41</v>
      </c>
      <c r="U25" s="21">
        <v>44</v>
      </c>
      <c r="V25" s="21">
        <v>46</v>
      </c>
      <c r="W25" s="71">
        <v>48</v>
      </c>
    </row>
    <row r="26" spans="5:23">
      <c r="E26" s="22">
        <v>7</v>
      </c>
      <c r="F26" s="14"/>
      <c r="G26" s="15"/>
      <c r="H26" s="16">
        <v>5</v>
      </c>
      <c r="I26" s="16">
        <v>8</v>
      </c>
      <c r="J26" s="16">
        <v>11</v>
      </c>
      <c r="K26" s="16">
        <v>14</v>
      </c>
      <c r="L26" s="16">
        <v>17</v>
      </c>
      <c r="M26" s="16">
        <v>20</v>
      </c>
      <c r="N26" s="60"/>
      <c r="O26" s="15"/>
      <c r="P26" s="16">
        <v>27</v>
      </c>
      <c r="Q26" s="16">
        <v>30</v>
      </c>
      <c r="R26" s="16">
        <v>33</v>
      </c>
      <c r="S26" s="16">
        <v>36</v>
      </c>
      <c r="T26" s="16">
        <v>39</v>
      </c>
      <c r="U26" s="16">
        <v>42</v>
      </c>
      <c r="V26" s="60"/>
      <c r="W26" s="15"/>
    </row>
    <row r="27" spans="5:23">
      <c r="E27" s="13"/>
      <c r="F27" s="17">
        <v>1</v>
      </c>
      <c r="G27" s="18">
        <v>3</v>
      </c>
      <c r="H27" s="18">
        <v>6</v>
      </c>
      <c r="I27" s="18">
        <v>9</v>
      </c>
      <c r="J27" s="18">
        <v>12</v>
      </c>
      <c r="K27" s="18">
        <v>15</v>
      </c>
      <c r="L27" s="18">
        <v>18</v>
      </c>
      <c r="M27" s="18">
        <v>21</v>
      </c>
      <c r="N27" s="18">
        <v>23</v>
      </c>
      <c r="O27" s="18">
        <v>25</v>
      </c>
      <c r="P27" s="18">
        <v>28</v>
      </c>
      <c r="Q27" s="18">
        <v>31</v>
      </c>
      <c r="R27" s="18">
        <v>34</v>
      </c>
      <c r="S27" s="18">
        <v>37</v>
      </c>
      <c r="T27" s="18">
        <v>40</v>
      </c>
      <c r="U27" s="18">
        <v>43</v>
      </c>
      <c r="V27" s="18">
        <v>45</v>
      </c>
      <c r="W27" s="70">
        <v>47</v>
      </c>
    </row>
    <row r="28" ht="16.35" spans="5:23">
      <c r="E28" s="19"/>
      <c r="F28" s="23">
        <v>2</v>
      </c>
      <c r="G28" s="24">
        <v>4</v>
      </c>
      <c r="H28" s="24">
        <v>7</v>
      </c>
      <c r="I28" s="24">
        <v>10</v>
      </c>
      <c r="J28" s="24">
        <v>13</v>
      </c>
      <c r="K28" s="24">
        <v>16</v>
      </c>
      <c r="L28" s="24">
        <v>19</v>
      </c>
      <c r="M28" s="24">
        <v>22</v>
      </c>
      <c r="N28" s="24">
        <v>24</v>
      </c>
      <c r="O28" s="24">
        <v>26</v>
      </c>
      <c r="P28" s="24">
        <v>29</v>
      </c>
      <c r="Q28" s="24">
        <v>32</v>
      </c>
      <c r="R28" s="24">
        <v>35</v>
      </c>
      <c r="S28" s="24">
        <v>38</v>
      </c>
      <c r="T28" s="24">
        <v>41</v>
      </c>
      <c r="U28" s="24">
        <v>44</v>
      </c>
      <c r="V28" s="24">
        <v>46</v>
      </c>
      <c r="W28" s="72">
        <v>48</v>
      </c>
    </row>
    <row r="29" spans="5:23">
      <c r="E29" s="25">
        <v>8</v>
      </c>
      <c r="F29" s="26" t="s">
        <v>248</v>
      </c>
      <c r="G29" s="27"/>
      <c r="H29" s="27"/>
      <c r="I29" s="27"/>
      <c r="J29" s="27"/>
      <c r="K29" s="27"/>
      <c r="L29" s="27"/>
      <c r="M29" s="27"/>
      <c r="N29" s="27"/>
      <c r="O29" s="27"/>
      <c r="P29" s="27"/>
      <c r="Q29" s="27"/>
      <c r="R29" s="27"/>
      <c r="S29" s="27"/>
      <c r="T29" s="27"/>
      <c r="U29" s="27"/>
      <c r="V29" s="27"/>
      <c r="W29" s="73"/>
    </row>
    <row r="30" spans="5:23">
      <c r="E30" s="28"/>
      <c r="F30" s="29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74"/>
    </row>
    <row r="31" ht="16.35" spans="5:23">
      <c r="E31" s="31"/>
      <c r="F31" s="29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74"/>
    </row>
    <row r="32" spans="5:23">
      <c r="E32" s="25">
        <v>9</v>
      </c>
      <c r="F32" s="26" t="s">
        <v>248</v>
      </c>
      <c r="G32" s="27"/>
      <c r="H32" s="27"/>
      <c r="I32" s="27"/>
      <c r="J32" s="27"/>
      <c r="K32" s="27"/>
      <c r="L32" s="27"/>
      <c r="M32" s="27"/>
      <c r="N32" s="27"/>
      <c r="O32" s="27"/>
      <c r="P32" s="27"/>
      <c r="Q32" s="27"/>
      <c r="R32" s="27"/>
      <c r="S32" s="27"/>
      <c r="T32" s="27"/>
      <c r="U32" s="27"/>
      <c r="V32" s="27"/>
      <c r="W32" s="73"/>
    </row>
    <row r="33" spans="5:23">
      <c r="E33" s="28"/>
      <c r="F33" s="29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74"/>
    </row>
    <row r="34" ht="16.35" spans="5:23">
      <c r="E34" s="31"/>
      <c r="F34" s="32"/>
      <c r="G34" s="33"/>
      <c r="H34" s="33"/>
      <c r="I34" s="33"/>
      <c r="J34" s="33"/>
      <c r="K34" s="33"/>
      <c r="L34" s="33"/>
      <c r="M34" s="33"/>
      <c r="N34" s="33"/>
      <c r="O34" s="33"/>
      <c r="P34" s="33"/>
      <c r="Q34" s="33"/>
      <c r="R34" s="33"/>
      <c r="S34" s="33"/>
      <c r="T34" s="33"/>
      <c r="U34" s="33"/>
      <c r="V34" s="33"/>
      <c r="W34" s="75"/>
    </row>
    <row r="37" ht="15.75" customHeight="1"/>
    <row r="38" ht="15.75" customHeight="1" spans="6:23">
      <c r="F38" s="34" t="s">
        <v>249</v>
      </c>
      <c r="G38" s="35"/>
      <c r="H38" s="35"/>
      <c r="I38" s="35"/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35"/>
      <c r="U38" s="35"/>
      <c r="V38" s="35"/>
      <c r="W38" s="76"/>
    </row>
    <row r="39" spans="5:23">
      <c r="E39" s="36">
        <v>2</v>
      </c>
      <c r="F39" s="37"/>
      <c r="G39" s="38"/>
      <c r="H39" s="39" t="s">
        <v>250</v>
      </c>
      <c r="I39" s="39" t="s">
        <v>251</v>
      </c>
      <c r="J39" s="39" t="s">
        <v>252</v>
      </c>
      <c r="K39" s="39" t="s">
        <v>253</v>
      </c>
      <c r="L39" s="39" t="s">
        <v>254</v>
      </c>
      <c r="M39" s="39" t="s">
        <v>255</v>
      </c>
      <c r="N39" s="38"/>
      <c r="O39" s="38"/>
      <c r="P39" s="61" t="s">
        <v>256</v>
      </c>
      <c r="Q39" s="61" t="s">
        <v>257</v>
      </c>
      <c r="R39" s="61" t="s">
        <v>258</v>
      </c>
      <c r="S39" s="61" t="s">
        <v>259</v>
      </c>
      <c r="T39" s="77" t="s">
        <v>260</v>
      </c>
      <c r="U39" s="77" t="s">
        <v>261</v>
      </c>
      <c r="V39" s="38"/>
      <c r="W39" s="78"/>
    </row>
    <row r="40" spans="5:23">
      <c r="E40" s="40"/>
      <c r="F40" s="41" t="s">
        <v>262</v>
      </c>
      <c r="G40" s="42" t="s">
        <v>263</v>
      </c>
      <c r="H40" s="42" t="s">
        <v>264</v>
      </c>
      <c r="I40" s="42" t="s">
        <v>265</v>
      </c>
      <c r="J40" s="42" t="s">
        <v>266</v>
      </c>
      <c r="K40" s="42" t="s">
        <v>267</v>
      </c>
      <c r="L40" s="42" t="s">
        <v>268</v>
      </c>
      <c r="M40" s="42" t="s">
        <v>269</v>
      </c>
      <c r="N40" s="42" t="s">
        <v>270</v>
      </c>
      <c r="O40" s="62" t="s">
        <v>271</v>
      </c>
      <c r="P40" s="62" t="s">
        <v>272</v>
      </c>
      <c r="Q40" s="62" t="s">
        <v>273</v>
      </c>
      <c r="R40" s="62" t="s">
        <v>274</v>
      </c>
      <c r="S40" s="79" t="s">
        <v>275</v>
      </c>
      <c r="T40" s="79" t="s">
        <v>276</v>
      </c>
      <c r="U40" s="79" t="s">
        <v>277</v>
      </c>
      <c r="V40" s="79" t="s">
        <v>278</v>
      </c>
      <c r="W40" s="80" t="s">
        <v>279</v>
      </c>
    </row>
    <row r="41" ht="16.35" spans="5:23">
      <c r="E41" s="43"/>
      <c r="F41" s="44" t="s">
        <v>280</v>
      </c>
      <c r="G41" s="45" t="s">
        <v>281</v>
      </c>
      <c r="H41" s="45" t="s">
        <v>282</v>
      </c>
      <c r="I41" s="45" t="s">
        <v>283</v>
      </c>
      <c r="J41" s="45" t="s">
        <v>284</v>
      </c>
      <c r="K41" s="45" t="s">
        <v>285</v>
      </c>
      <c r="L41" s="45" t="s">
        <v>286</v>
      </c>
      <c r="M41" s="45" t="s">
        <v>287</v>
      </c>
      <c r="N41" s="45" t="s">
        <v>288</v>
      </c>
      <c r="O41" s="63" t="s">
        <v>289</v>
      </c>
      <c r="P41" s="63" t="s">
        <v>290</v>
      </c>
      <c r="Q41" s="63" t="s">
        <v>291</v>
      </c>
      <c r="R41" s="63" t="s">
        <v>292</v>
      </c>
      <c r="S41" s="81" t="s">
        <v>293</v>
      </c>
      <c r="T41" s="81" t="s">
        <v>294</v>
      </c>
      <c r="U41" s="81" t="s">
        <v>295</v>
      </c>
      <c r="V41" s="81" t="s">
        <v>296</v>
      </c>
      <c r="W41" s="82" t="s">
        <v>297</v>
      </c>
    </row>
    <row r="42" spans="5:23">
      <c r="E42" s="13">
        <v>3</v>
      </c>
      <c r="F42" s="46"/>
      <c r="G42" s="38"/>
      <c r="H42" s="39" t="s">
        <v>298</v>
      </c>
      <c r="I42" s="50" t="s">
        <v>299</v>
      </c>
      <c r="J42" s="50" t="s">
        <v>300</v>
      </c>
      <c r="K42" s="50" t="s">
        <v>301</v>
      </c>
      <c r="L42" s="50" t="s">
        <v>302</v>
      </c>
      <c r="M42" s="50" t="s">
        <v>303</v>
      </c>
      <c r="N42" s="38"/>
      <c r="O42" s="38"/>
      <c r="P42" s="61" t="s">
        <v>304</v>
      </c>
      <c r="Q42" s="61" t="s">
        <v>305</v>
      </c>
      <c r="R42" s="61" t="s">
        <v>306</v>
      </c>
      <c r="S42" s="61" t="s">
        <v>307</v>
      </c>
      <c r="T42" s="77" t="s">
        <v>308</v>
      </c>
      <c r="U42" s="77" t="s">
        <v>309</v>
      </c>
      <c r="V42" s="38"/>
      <c r="W42" s="78"/>
    </row>
    <row r="43" spans="5:23">
      <c r="E43" s="13"/>
      <c r="F43" s="47" t="s">
        <v>310</v>
      </c>
      <c r="G43" s="42" t="s">
        <v>311</v>
      </c>
      <c r="H43" s="42" t="s">
        <v>312</v>
      </c>
      <c r="I43" s="52" t="s">
        <v>313</v>
      </c>
      <c r="J43" s="52" t="s">
        <v>314</v>
      </c>
      <c r="K43" s="52" t="s">
        <v>315</v>
      </c>
      <c r="L43" s="52" t="s">
        <v>316</v>
      </c>
      <c r="M43" s="52" t="s">
        <v>317</v>
      </c>
      <c r="N43" s="52" t="s">
        <v>318</v>
      </c>
      <c r="O43" s="62" t="s">
        <v>319</v>
      </c>
      <c r="P43" s="62" t="s">
        <v>320</v>
      </c>
      <c r="Q43" s="62" t="s">
        <v>321</v>
      </c>
      <c r="R43" s="62" t="s">
        <v>322</v>
      </c>
      <c r="S43" s="79" t="s">
        <v>323</v>
      </c>
      <c r="T43" s="79" t="s">
        <v>324</v>
      </c>
      <c r="U43" s="79" t="s">
        <v>325</v>
      </c>
      <c r="V43" s="79" t="s">
        <v>326</v>
      </c>
      <c r="W43" s="80" t="s">
        <v>327</v>
      </c>
    </row>
    <row r="44" ht="16.35" spans="5:23">
      <c r="E44" s="19"/>
      <c r="F44" s="48" t="s">
        <v>328</v>
      </c>
      <c r="G44" s="45" t="s">
        <v>329</v>
      </c>
      <c r="H44" s="49" t="s">
        <v>330</v>
      </c>
      <c r="I44" s="49" t="s">
        <v>331</v>
      </c>
      <c r="J44" s="49" t="s">
        <v>332</v>
      </c>
      <c r="K44" s="49" t="s">
        <v>333</v>
      </c>
      <c r="L44" s="49" t="s">
        <v>334</v>
      </c>
      <c r="M44" s="49" t="s">
        <v>335</v>
      </c>
      <c r="N44" s="49" t="s">
        <v>336</v>
      </c>
      <c r="O44" s="63" t="s">
        <v>337</v>
      </c>
      <c r="P44" s="63" t="s">
        <v>338</v>
      </c>
      <c r="Q44" s="63" t="s">
        <v>339</v>
      </c>
      <c r="R44" s="63" t="s">
        <v>340</v>
      </c>
      <c r="S44" s="81" t="s">
        <v>341</v>
      </c>
      <c r="T44" s="81" t="s">
        <v>342</v>
      </c>
      <c r="U44" s="81" t="s">
        <v>343</v>
      </c>
      <c r="V44" s="81" t="s">
        <v>344</v>
      </c>
      <c r="W44" s="82" t="s">
        <v>345</v>
      </c>
    </row>
    <row r="45" spans="5:23">
      <c r="E45" s="22">
        <v>4</v>
      </c>
      <c r="F45" s="46"/>
      <c r="G45" s="38"/>
      <c r="H45" s="50" t="s">
        <v>346</v>
      </c>
      <c r="I45" s="50" t="s">
        <v>347</v>
      </c>
      <c r="J45" s="50" t="s">
        <v>348</v>
      </c>
      <c r="K45" s="50" t="s">
        <v>349</v>
      </c>
      <c r="L45" s="50" t="s">
        <v>350</v>
      </c>
      <c r="M45" s="50" t="s">
        <v>351</v>
      </c>
      <c r="N45" s="38"/>
      <c r="O45" s="38"/>
      <c r="P45" s="61" t="s">
        <v>352</v>
      </c>
      <c r="Q45" s="61" t="s">
        <v>353</v>
      </c>
      <c r="R45" s="61" t="s">
        <v>354</v>
      </c>
      <c r="S45" s="61" t="s">
        <v>355</v>
      </c>
      <c r="T45" s="77" t="s">
        <v>356</v>
      </c>
      <c r="U45" s="77" t="s">
        <v>357</v>
      </c>
      <c r="V45" s="38"/>
      <c r="W45" s="78"/>
    </row>
    <row r="46" spans="5:23">
      <c r="E46" s="13"/>
      <c r="F46" s="51" t="s">
        <v>358</v>
      </c>
      <c r="G46" s="52" t="s">
        <v>359</v>
      </c>
      <c r="H46" s="52" t="s">
        <v>360</v>
      </c>
      <c r="I46" s="52" t="s">
        <v>361</v>
      </c>
      <c r="J46" s="52" t="s">
        <v>362</v>
      </c>
      <c r="K46" s="52" t="s">
        <v>363</v>
      </c>
      <c r="L46" s="52" t="s">
        <v>364</v>
      </c>
      <c r="M46" s="52" t="s">
        <v>365</v>
      </c>
      <c r="N46" s="52" t="s">
        <v>366</v>
      </c>
      <c r="O46" s="62" t="s">
        <v>367</v>
      </c>
      <c r="P46" s="62" t="s">
        <v>368</v>
      </c>
      <c r="Q46" s="62" t="s">
        <v>369</v>
      </c>
      <c r="R46" s="62" t="s">
        <v>370</v>
      </c>
      <c r="S46" s="79" t="s">
        <v>371</v>
      </c>
      <c r="T46" s="79" t="s">
        <v>372</v>
      </c>
      <c r="U46" s="79" t="s">
        <v>373</v>
      </c>
      <c r="V46" s="79" t="s">
        <v>374</v>
      </c>
      <c r="W46" s="80" t="s">
        <v>375</v>
      </c>
    </row>
    <row r="47" ht="16.35" spans="5:23">
      <c r="E47" s="19"/>
      <c r="F47" s="53" t="s">
        <v>376</v>
      </c>
      <c r="G47" s="49" t="s">
        <v>377</v>
      </c>
      <c r="H47" s="49" t="s">
        <v>378</v>
      </c>
      <c r="I47" s="49" t="s">
        <v>379</v>
      </c>
      <c r="J47" s="49" t="s">
        <v>380</v>
      </c>
      <c r="K47" s="49" t="s">
        <v>381</v>
      </c>
      <c r="L47" s="49" t="s">
        <v>382</v>
      </c>
      <c r="M47" s="49" t="s">
        <v>383</v>
      </c>
      <c r="N47" s="49" t="s">
        <v>384</v>
      </c>
      <c r="O47" s="63" t="s">
        <v>385</v>
      </c>
      <c r="P47" s="63" t="s">
        <v>386</v>
      </c>
      <c r="Q47" s="63" t="s">
        <v>387</v>
      </c>
      <c r="R47" s="63" t="s">
        <v>388</v>
      </c>
      <c r="S47" s="81" t="s">
        <v>389</v>
      </c>
      <c r="T47" s="81" t="s">
        <v>390</v>
      </c>
      <c r="U47" s="81" t="s">
        <v>391</v>
      </c>
      <c r="V47" s="81" t="s">
        <v>392</v>
      </c>
      <c r="W47" s="82" t="s">
        <v>393</v>
      </c>
    </row>
    <row r="48" spans="5:23">
      <c r="E48" s="22">
        <v>5</v>
      </c>
      <c r="F48" s="46"/>
      <c r="G48" s="38"/>
      <c r="H48" s="50" t="s">
        <v>394</v>
      </c>
      <c r="I48" s="50" t="s">
        <v>395</v>
      </c>
      <c r="J48" s="50" t="s">
        <v>396</v>
      </c>
      <c r="K48" s="50" t="s">
        <v>397</v>
      </c>
      <c r="L48" s="50" t="s">
        <v>398</v>
      </c>
      <c r="M48" s="50" t="s">
        <v>399</v>
      </c>
      <c r="N48" s="38"/>
      <c r="O48" s="38"/>
      <c r="P48" s="61" t="s">
        <v>400</v>
      </c>
      <c r="Q48" s="61" t="s">
        <v>401</v>
      </c>
      <c r="R48" s="61" t="s">
        <v>402</v>
      </c>
      <c r="S48" s="61" t="s">
        <v>403</v>
      </c>
      <c r="T48" s="77" t="s">
        <v>404</v>
      </c>
      <c r="U48" s="77" t="s">
        <v>405</v>
      </c>
      <c r="V48" s="38"/>
      <c r="W48" s="78"/>
    </row>
    <row r="49" spans="5:23">
      <c r="E49" s="13"/>
      <c r="F49" s="51" t="s">
        <v>406</v>
      </c>
      <c r="G49" s="52" t="s">
        <v>407</v>
      </c>
      <c r="H49" s="52" t="s">
        <v>408</v>
      </c>
      <c r="I49" s="52" t="s">
        <v>409</v>
      </c>
      <c r="J49" s="52" t="s">
        <v>410</v>
      </c>
      <c r="K49" s="52" t="s">
        <v>411</v>
      </c>
      <c r="L49" s="52" t="s">
        <v>412</v>
      </c>
      <c r="M49" s="52" t="s">
        <v>413</v>
      </c>
      <c r="N49" s="52" t="s">
        <v>414</v>
      </c>
      <c r="O49" s="62" t="s">
        <v>415</v>
      </c>
      <c r="P49" s="62" t="s">
        <v>416</v>
      </c>
      <c r="Q49" s="62" t="s">
        <v>417</v>
      </c>
      <c r="R49" s="62" t="s">
        <v>418</v>
      </c>
      <c r="S49" s="79" t="s">
        <v>419</v>
      </c>
      <c r="T49" s="79" t="s">
        <v>420</v>
      </c>
      <c r="U49" s="79" t="s">
        <v>421</v>
      </c>
      <c r="V49" s="79" t="s">
        <v>422</v>
      </c>
      <c r="W49" s="80" t="s">
        <v>423</v>
      </c>
    </row>
    <row r="50" ht="16.35" spans="5:23">
      <c r="E50" s="19"/>
      <c r="F50" s="53" t="s">
        <v>424</v>
      </c>
      <c r="G50" s="49" t="s">
        <v>425</v>
      </c>
      <c r="H50" s="49" t="s">
        <v>426</v>
      </c>
      <c r="I50" s="49" t="s">
        <v>427</v>
      </c>
      <c r="J50" s="49" t="s">
        <v>428</v>
      </c>
      <c r="K50" s="49" t="s">
        <v>429</v>
      </c>
      <c r="L50" s="49" t="s">
        <v>430</v>
      </c>
      <c r="M50" s="49" t="s">
        <v>431</v>
      </c>
      <c r="N50" s="49" t="s">
        <v>432</v>
      </c>
      <c r="O50" s="63" t="s">
        <v>433</v>
      </c>
      <c r="P50" s="63" t="s">
        <v>434</v>
      </c>
      <c r="Q50" s="63" t="s">
        <v>435</v>
      </c>
      <c r="R50" s="63" t="s">
        <v>436</v>
      </c>
      <c r="S50" s="81" t="s">
        <v>437</v>
      </c>
      <c r="T50" s="81" t="s">
        <v>438</v>
      </c>
      <c r="U50" s="81" t="s">
        <v>439</v>
      </c>
      <c r="V50" s="81" t="s">
        <v>440</v>
      </c>
      <c r="W50" s="82" t="s">
        <v>441</v>
      </c>
    </row>
    <row r="51" spans="5:23">
      <c r="E51" s="22">
        <v>6</v>
      </c>
      <c r="F51" s="46"/>
      <c r="G51" s="38"/>
      <c r="H51" s="50" t="s">
        <v>442</v>
      </c>
      <c r="I51" s="50" t="s">
        <v>443</v>
      </c>
      <c r="J51" s="50" t="s">
        <v>444</v>
      </c>
      <c r="K51" s="50" t="s">
        <v>445</v>
      </c>
      <c r="L51" s="50" t="s">
        <v>446</v>
      </c>
      <c r="M51" s="50" t="s">
        <v>447</v>
      </c>
      <c r="N51" s="38"/>
      <c r="O51" s="38"/>
      <c r="P51" s="61" t="s">
        <v>448</v>
      </c>
      <c r="Q51" s="61" t="s">
        <v>449</v>
      </c>
      <c r="R51" s="61" t="s">
        <v>450</v>
      </c>
      <c r="S51" s="61" t="s">
        <v>451</v>
      </c>
      <c r="T51" s="77" t="s">
        <v>452</v>
      </c>
      <c r="U51" s="77" t="s">
        <v>453</v>
      </c>
      <c r="V51" s="38"/>
      <c r="W51" s="78"/>
    </row>
    <row r="52" spans="5:23">
      <c r="E52" s="13"/>
      <c r="F52" s="51" t="s">
        <v>454</v>
      </c>
      <c r="G52" s="52" t="s">
        <v>455</v>
      </c>
      <c r="H52" s="52" t="s">
        <v>456</v>
      </c>
      <c r="I52" s="52" t="s">
        <v>457</v>
      </c>
      <c r="J52" s="52" t="s">
        <v>458</v>
      </c>
      <c r="K52" s="52" t="s">
        <v>459</v>
      </c>
      <c r="L52" s="52" t="s">
        <v>460</v>
      </c>
      <c r="M52" s="52" t="s">
        <v>461</v>
      </c>
      <c r="N52" s="52" t="s">
        <v>462</v>
      </c>
      <c r="O52" s="62" t="s">
        <v>463</v>
      </c>
      <c r="P52" s="62" t="s">
        <v>464</v>
      </c>
      <c r="Q52" s="62" t="s">
        <v>465</v>
      </c>
      <c r="R52" s="62" t="s">
        <v>466</v>
      </c>
      <c r="S52" s="79" t="s">
        <v>467</v>
      </c>
      <c r="T52" s="79" t="s">
        <v>468</v>
      </c>
      <c r="U52" s="79" t="s">
        <v>469</v>
      </c>
      <c r="V52" s="79" t="s">
        <v>470</v>
      </c>
      <c r="W52" s="80" t="s">
        <v>471</v>
      </c>
    </row>
    <row r="53" ht="16.35" spans="5:23">
      <c r="E53" s="19"/>
      <c r="F53" s="53" t="s">
        <v>472</v>
      </c>
      <c r="G53" s="49" t="s">
        <v>473</v>
      </c>
      <c r="H53" s="49" t="s">
        <v>474</v>
      </c>
      <c r="I53" s="49" t="s">
        <v>475</v>
      </c>
      <c r="J53" s="49" t="s">
        <v>476</v>
      </c>
      <c r="K53" s="49" t="s">
        <v>477</v>
      </c>
      <c r="L53" s="49" t="s">
        <v>478</v>
      </c>
      <c r="M53" s="49" t="s">
        <v>479</v>
      </c>
      <c r="N53" s="49" t="s">
        <v>480</v>
      </c>
      <c r="O53" s="63" t="s">
        <v>481</v>
      </c>
      <c r="P53" s="63" t="s">
        <v>482</v>
      </c>
      <c r="Q53" s="63" t="s">
        <v>483</v>
      </c>
      <c r="R53" s="83" t="s">
        <v>484</v>
      </c>
      <c r="S53" s="84" t="s">
        <v>485</v>
      </c>
      <c r="T53" s="84" t="s">
        <v>486</v>
      </c>
      <c r="U53" s="84" t="s">
        <v>487</v>
      </c>
      <c r="V53" s="84" t="s">
        <v>488</v>
      </c>
      <c r="W53" s="85" t="s">
        <v>489</v>
      </c>
    </row>
    <row r="54" spans="5:23">
      <c r="E54" s="22">
        <v>7</v>
      </c>
      <c r="F54" s="46"/>
      <c r="G54" s="38"/>
      <c r="H54" s="50" t="s">
        <v>490</v>
      </c>
      <c r="I54" s="50" t="s">
        <v>491</v>
      </c>
      <c r="J54" s="50" t="s">
        <v>492</v>
      </c>
      <c r="K54" s="64"/>
      <c r="L54" s="64"/>
      <c r="M54" s="64"/>
      <c r="N54" s="38"/>
      <c r="O54" s="38"/>
      <c r="P54" s="61" t="s">
        <v>493</v>
      </c>
      <c r="Q54" s="86" t="s">
        <v>494</v>
      </c>
      <c r="R54" s="87"/>
      <c r="S54" s="77" t="s">
        <v>495</v>
      </c>
      <c r="T54" s="77" t="s">
        <v>496</v>
      </c>
      <c r="U54" s="88" t="s">
        <v>497</v>
      </c>
      <c r="V54" s="38"/>
      <c r="W54" s="78"/>
    </row>
    <row r="55" ht="16.35" spans="5:23">
      <c r="E55" s="13"/>
      <c r="F55" s="51" t="s">
        <v>498</v>
      </c>
      <c r="G55" s="52" t="s">
        <v>499</v>
      </c>
      <c r="H55" s="52" t="s">
        <v>500</v>
      </c>
      <c r="I55" s="52" t="s">
        <v>501</v>
      </c>
      <c r="J55" s="52" t="s">
        <v>502</v>
      </c>
      <c r="K55" s="65"/>
      <c r="L55" s="65"/>
      <c r="M55" s="65"/>
      <c r="N55" s="65"/>
      <c r="O55" s="62" t="s">
        <v>503</v>
      </c>
      <c r="P55" s="62" t="s">
        <v>504</v>
      </c>
      <c r="Q55" s="86" t="s">
        <v>505</v>
      </c>
      <c r="R55" s="89"/>
      <c r="S55" s="84" t="s">
        <v>506</v>
      </c>
      <c r="T55" s="79" t="s">
        <v>507</v>
      </c>
      <c r="U55" s="84" t="s">
        <v>508</v>
      </c>
      <c r="V55" s="90"/>
      <c r="W55" s="91"/>
    </row>
    <row r="56" ht="16.35" spans="5:23">
      <c r="E56" s="19"/>
      <c r="F56" s="53" t="s">
        <v>509</v>
      </c>
      <c r="G56" s="49" t="s">
        <v>510</v>
      </c>
      <c r="H56" s="49" t="s">
        <v>511</v>
      </c>
      <c r="I56" s="49" t="s">
        <v>512</v>
      </c>
      <c r="J56" s="49"/>
      <c r="K56" s="66"/>
      <c r="L56" s="66"/>
      <c r="M56" s="66"/>
      <c r="N56" s="66"/>
      <c r="O56" s="63" t="s">
        <v>513</v>
      </c>
      <c r="P56" s="62" t="s">
        <v>514</v>
      </c>
      <c r="Q56" s="86" t="s">
        <v>515</v>
      </c>
      <c r="R56" s="92"/>
      <c r="S56" s="81" t="s">
        <v>516</v>
      </c>
      <c r="T56" s="81" t="s">
        <v>517</v>
      </c>
      <c r="U56" s="93"/>
      <c r="V56" s="94"/>
      <c r="W56" s="95"/>
    </row>
    <row r="57" ht="16.35" spans="22:22">
      <c r="V57" s="96"/>
    </row>
    <row r="58" spans="5:23">
      <c r="E58" s="36" t="s">
        <v>518</v>
      </c>
      <c r="F58" s="54"/>
      <c r="G58" s="15"/>
      <c r="H58" s="16">
        <v>5</v>
      </c>
      <c r="I58" s="16">
        <v>8</v>
      </c>
      <c r="J58" s="16">
        <v>11</v>
      </c>
      <c r="K58" s="16">
        <v>14</v>
      </c>
      <c r="L58" s="16">
        <v>17</v>
      </c>
      <c r="M58" s="16">
        <v>20</v>
      </c>
      <c r="N58" s="60"/>
      <c r="O58" s="15"/>
      <c r="P58" s="16">
        <v>27</v>
      </c>
      <c r="Q58" s="16">
        <v>30</v>
      </c>
      <c r="R58" s="16">
        <v>33</v>
      </c>
      <c r="S58" s="16">
        <v>36</v>
      </c>
      <c r="T58" s="16">
        <v>39</v>
      </c>
      <c r="U58" s="16">
        <v>42</v>
      </c>
      <c r="V58" s="60"/>
      <c r="W58" s="97"/>
    </row>
    <row r="59" spans="5:23">
      <c r="E59" s="40"/>
      <c r="F59" s="55">
        <v>1</v>
      </c>
      <c r="G59" s="18">
        <v>3</v>
      </c>
      <c r="H59" s="18">
        <v>6</v>
      </c>
      <c r="I59" s="18">
        <v>9</v>
      </c>
      <c r="J59" s="18">
        <v>12</v>
      </c>
      <c r="K59" s="18">
        <v>15</v>
      </c>
      <c r="L59" s="18">
        <v>18</v>
      </c>
      <c r="M59" s="18">
        <v>21</v>
      </c>
      <c r="N59" s="18">
        <v>23</v>
      </c>
      <c r="O59" s="18">
        <v>25</v>
      </c>
      <c r="P59" s="18">
        <v>28</v>
      </c>
      <c r="Q59" s="18">
        <v>31</v>
      </c>
      <c r="R59" s="18">
        <v>34</v>
      </c>
      <c r="S59" s="18">
        <v>37</v>
      </c>
      <c r="T59" s="18">
        <v>40</v>
      </c>
      <c r="U59" s="18">
        <v>43</v>
      </c>
      <c r="V59" s="18">
        <v>45</v>
      </c>
      <c r="W59" s="98">
        <v>47</v>
      </c>
    </row>
    <row r="60" ht="16.35" spans="5:23">
      <c r="E60" s="43"/>
      <c r="F60" s="56">
        <v>2</v>
      </c>
      <c r="G60" s="57">
        <v>4</v>
      </c>
      <c r="H60" s="57">
        <v>7</v>
      </c>
      <c r="I60" s="57">
        <v>10</v>
      </c>
      <c r="J60" s="57">
        <v>13</v>
      </c>
      <c r="K60" s="57">
        <v>16</v>
      </c>
      <c r="L60" s="57">
        <v>19</v>
      </c>
      <c r="M60" s="57">
        <v>22</v>
      </c>
      <c r="N60" s="57">
        <v>24</v>
      </c>
      <c r="O60" s="57">
        <v>26</v>
      </c>
      <c r="P60" s="57">
        <v>29</v>
      </c>
      <c r="Q60" s="57">
        <v>32</v>
      </c>
      <c r="R60" s="57">
        <v>35</v>
      </c>
      <c r="S60" s="57">
        <v>38</v>
      </c>
      <c r="T60" s="57">
        <v>41</v>
      </c>
      <c r="U60" s="57">
        <v>44</v>
      </c>
      <c r="V60" s="57">
        <v>46</v>
      </c>
      <c r="W60" s="99">
        <v>48</v>
      </c>
    </row>
    <row r="62" ht="16.35"/>
    <row r="63" ht="16.35" spans="6:23">
      <c r="F63" s="34" t="s">
        <v>519</v>
      </c>
      <c r="G63" s="35"/>
      <c r="H63" s="35"/>
      <c r="I63" s="35"/>
      <c r="J63" s="35"/>
      <c r="K63" s="35"/>
      <c r="L63" s="35"/>
      <c r="M63" s="35"/>
      <c r="N63" s="35"/>
      <c r="O63" s="35"/>
      <c r="P63" s="35"/>
      <c r="Q63" s="35"/>
      <c r="R63" s="35"/>
      <c r="S63" s="35"/>
      <c r="T63" s="35"/>
      <c r="U63" s="35"/>
      <c r="V63" s="35"/>
      <c r="W63" s="76"/>
    </row>
    <row r="64" spans="5:23">
      <c r="E64" s="36">
        <v>2</v>
      </c>
      <c r="F64" s="58"/>
      <c r="G64" s="58"/>
      <c r="H64" s="59" t="s">
        <v>520</v>
      </c>
      <c r="I64" s="59" t="s">
        <v>521</v>
      </c>
      <c r="J64" s="59" t="s">
        <v>522</v>
      </c>
      <c r="K64" s="59" t="s">
        <v>523</v>
      </c>
      <c r="L64" s="59" t="s">
        <v>524</v>
      </c>
      <c r="M64" s="59" t="s">
        <v>525</v>
      </c>
      <c r="N64" s="58"/>
      <c r="O64" s="38"/>
      <c r="P64" s="61" t="s">
        <v>256</v>
      </c>
      <c r="Q64" s="61" t="s">
        <v>257</v>
      </c>
      <c r="R64" s="61" t="s">
        <v>258</v>
      </c>
      <c r="S64" s="61" t="s">
        <v>259</v>
      </c>
      <c r="T64" s="77" t="s">
        <v>526</v>
      </c>
      <c r="U64" s="77" t="s">
        <v>527</v>
      </c>
      <c r="V64" s="38"/>
      <c r="W64" s="78"/>
    </row>
    <row r="65" spans="5:23">
      <c r="E65" s="40"/>
      <c r="F65" s="100" t="s">
        <v>528</v>
      </c>
      <c r="G65" s="100" t="s">
        <v>529</v>
      </c>
      <c r="H65" s="100" t="s">
        <v>530</v>
      </c>
      <c r="I65" s="100" t="s">
        <v>531</v>
      </c>
      <c r="J65" s="100" t="s">
        <v>532</v>
      </c>
      <c r="K65" s="100" t="s">
        <v>533</v>
      </c>
      <c r="L65" s="100" t="s">
        <v>534</v>
      </c>
      <c r="M65" s="100" t="s">
        <v>535</v>
      </c>
      <c r="N65" s="100" t="s">
        <v>536</v>
      </c>
      <c r="O65" s="62" t="s">
        <v>271</v>
      </c>
      <c r="P65" s="62" t="s">
        <v>272</v>
      </c>
      <c r="Q65" s="62" t="s">
        <v>273</v>
      </c>
      <c r="R65" s="62" t="s">
        <v>274</v>
      </c>
      <c r="S65" s="79" t="s">
        <v>537</v>
      </c>
      <c r="T65" s="79" t="s">
        <v>538</v>
      </c>
      <c r="U65" s="79" t="s">
        <v>539</v>
      </c>
      <c r="V65" s="79" t="s">
        <v>540</v>
      </c>
      <c r="W65" s="80" t="s">
        <v>541</v>
      </c>
    </row>
    <row r="66" ht="16.35" spans="5:23">
      <c r="E66" s="43"/>
      <c r="F66" s="101" t="s">
        <v>542</v>
      </c>
      <c r="G66" s="101" t="s">
        <v>543</v>
      </c>
      <c r="H66" s="101" t="s">
        <v>544</v>
      </c>
      <c r="I66" s="101" t="s">
        <v>545</v>
      </c>
      <c r="J66" s="101" t="s">
        <v>546</v>
      </c>
      <c r="K66" s="101" t="s">
        <v>547</v>
      </c>
      <c r="L66" s="101" t="s">
        <v>548</v>
      </c>
      <c r="M66" s="101" t="s">
        <v>549</v>
      </c>
      <c r="N66" s="101" t="s">
        <v>550</v>
      </c>
      <c r="O66" s="63" t="s">
        <v>289</v>
      </c>
      <c r="P66" s="63" t="s">
        <v>290</v>
      </c>
      <c r="Q66" s="63" t="s">
        <v>291</v>
      </c>
      <c r="R66" s="63" t="s">
        <v>292</v>
      </c>
      <c r="S66" s="81" t="s">
        <v>551</v>
      </c>
      <c r="T66" s="81" t="s">
        <v>552</v>
      </c>
      <c r="U66" s="81" t="s">
        <v>553</v>
      </c>
      <c r="V66" s="81" t="s">
        <v>554</v>
      </c>
      <c r="W66" s="82" t="s">
        <v>555</v>
      </c>
    </row>
    <row r="67" spans="5:23">
      <c r="E67" s="13">
        <v>3</v>
      </c>
      <c r="F67" s="102"/>
      <c r="G67" s="103"/>
      <c r="H67" s="100" t="s">
        <v>556</v>
      </c>
      <c r="I67" s="107" t="s">
        <v>557</v>
      </c>
      <c r="J67" s="107" t="s">
        <v>558</v>
      </c>
      <c r="K67" s="107" t="s">
        <v>559</v>
      </c>
      <c r="L67" s="107" t="s">
        <v>560</v>
      </c>
      <c r="M67" s="107" t="s">
        <v>561</v>
      </c>
      <c r="N67" s="103"/>
      <c r="O67" s="38"/>
      <c r="P67" s="61" t="s">
        <v>304</v>
      </c>
      <c r="Q67" s="61" t="s">
        <v>305</v>
      </c>
      <c r="R67" s="61" t="s">
        <v>306</v>
      </c>
      <c r="S67" s="61" t="s">
        <v>307</v>
      </c>
      <c r="T67" s="77" t="s">
        <v>562</v>
      </c>
      <c r="U67" s="77" t="s">
        <v>563</v>
      </c>
      <c r="V67" s="38"/>
      <c r="W67" s="78"/>
    </row>
    <row r="68" spans="5:23">
      <c r="E68" s="13"/>
      <c r="F68" s="104" t="s">
        <v>564</v>
      </c>
      <c r="G68" s="100" t="s">
        <v>565</v>
      </c>
      <c r="H68" s="100" t="s">
        <v>566</v>
      </c>
      <c r="I68" s="107" t="s">
        <v>567</v>
      </c>
      <c r="J68" s="107" t="s">
        <v>568</v>
      </c>
      <c r="K68" s="107" t="s">
        <v>569</v>
      </c>
      <c r="L68" s="107" t="s">
        <v>570</v>
      </c>
      <c r="M68" s="107" t="s">
        <v>571</v>
      </c>
      <c r="N68" s="107" t="s">
        <v>572</v>
      </c>
      <c r="O68" s="62" t="s">
        <v>319</v>
      </c>
      <c r="P68" s="62" t="s">
        <v>320</v>
      </c>
      <c r="Q68" s="62" t="s">
        <v>321</v>
      </c>
      <c r="R68" s="62" t="s">
        <v>322</v>
      </c>
      <c r="S68" s="79" t="s">
        <v>573</v>
      </c>
      <c r="T68" s="79" t="s">
        <v>574</v>
      </c>
      <c r="U68" s="79" t="s">
        <v>575</v>
      </c>
      <c r="V68" s="79" t="s">
        <v>576</v>
      </c>
      <c r="W68" s="80" t="s">
        <v>577</v>
      </c>
    </row>
    <row r="69" ht="16.35" spans="5:23">
      <c r="E69" s="19"/>
      <c r="F69" s="105" t="s">
        <v>578</v>
      </c>
      <c r="G69" s="101" t="s">
        <v>579</v>
      </c>
      <c r="H69" s="106" t="s">
        <v>580</v>
      </c>
      <c r="I69" s="106" t="s">
        <v>581</v>
      </c>
      <c r="J69" s="106" t="s">
        <v>582</v>
      </c>
      <c r="K69" s="106" t="s">
        <v>583</v>
      </c>
      <c r="L69" s="106" t="s">
        <v>584</v>
      </c>
      <c r="M69" s="106" t="s">
        <v>585</v>
      </c>
      <c r="N69" s="106" t="s">
        <v>586</v>
      </c>
      <c r="O69" s="63" t="s">
        <v>337</v>
      </c>
      <c r="P69" s="63" t="s">
        <v>338</v>
      </c>
      <c r="Q69" s="63" t="s">
        <v>339</v>
      </c>
      <c r="R69" s="63" t="s">
        <v>340</v>
      </c>
      <c r="S69" s="81" t="s">
        <v>587</v>
      </c>
      <c r="T69" s="81" t="s">
        <v>588</v>
      </c>
      <c r="U69" s="81" t="s">
        <v>589</v>
      </c>
      <c r="V69" s="81" t="s">
        <v>590</v>
      </c>
      <c r="W69" s="82" t="s">
        <v>591</v>
      </c>
    </row>
    <row r="70" spans="5:23">
      <c r="E70" s="22">
        <v>4</v>
      </c>
      <c r="F70" s="102"/>
      <c r="G70" s="103"/>
      <c r="H70" s="107" t="s">
        <v>592</v>
      </c>
      <c r="I70" s="107" t="s">
        <v>593</v>
      </c>
      <c r="J70" s="107" t="s">
        <v>594</v>
      </c>
      <c r="K70" s="107" t="s">
        <v>595</v>
      </c>
      <c r="L70" s="107" t="s">
        <v>596</v>
      </c>
      <c r="M70" s="107" t="s">
        <v>597</v>
      </c>
      <c r="N70" s="103"/>
      <c r="O70" s="38"/>
      <c r="P70" s="61" t="s">
        <v>352</v>
      </c>
      <c r="Q70" s="61" t="s">
        <v>353</v>
      </c>
      <c r="R70" s="61" t="s">
        <v>354</v>
      </c>
      <c r="S70" s="61" t="s">
        <v>355</v>
      </c>
      <c r="T70" s="77" t="s">
        <v>598</v>
      </c>
      <c r="U70" s="77" t="s">
        <v>599</v>
      </c>
      <c r="V70" s="38"/>
      <c r="W70" s="78"/>
    </row>
    <row r="71" spans="5:23">
      <c r="E71" s="13"/>
      <c r="F71" s="108" t="s">
        <v>600</v>
      </c>
      <c r="G71" s="107" t="s">
        <v>601</v>
      </c>
      <c r="H71" s="107" t="s">
        <v>602</v>
      </c>
      <c r="I71" s="107" t="s">
        <v>603</v>
      </c>
      <c r="J71" s="107" t="s">
        <v>604</v>
      </c>
      <c r="K71" s="107" t="s">
        <v>605</v>
      </c>
      <c r="L71" s="107" t="s">
        <v>606</v>
      </c>
      <c r="M71" s="107" t="s">
        <v>607</v>
      </c>
      <c r="N71" s="107" t="s">
        <v>608</v>
      </c>
      <c r="O71" s="62" t="s">
        <v>367</v>
      </c>
      <c r="P71" s="62" t="s">
        <v>368</v>
      </c>
      <c r="Q71" s="62" t="s">
        <v>369</v>
      </c>
      <c r="R71" s="62" t="s">
        <v>370</v>
      </c>
      <c r="S71" s="79" t="s">
        <v>609</v>
      </c>
      <c r="T71" s="79" t="s">
        <v>610</v>
      </c>
      <c r="U71" s="79" t="s">
        <v>611</v>
      </c>
      <c r="V71" s="79" t="s">
        <v>612</v>
      </c>
      <c r="W71" s="80" t="s">
        <v>613</v>
      </c>
    </row>
    <row r="72" ht="16.35" spans="5:23">
      <c r="E72" s="19"/>
      <c r="F72" s="109" t="s">
        <v>614</v>
      </c>
      <c r="G72" s="106" t="s">
        <v>615</v>
      </c>
      <c r="H72" s="106" t="s">
        <v>616</v>
      </c>
      <c r="I72" s="106" t="s">
        <v>617</v>
      </c>
      <c r="J72" s="106" t="s">
        <v>618</v>
      </c>
      <c r="K72" s="106" t="s">
        <v>619</v>
      </c>
      <c r="L72" s="106" t="s">
        <v>620</v>
      </c>
      <c r="M72" s="106" t="s">
        <v>621</v>
      </c>
      <c r="N72" s="106" t="s">
        <v>622</v>
      </c>
      <c r="O72" s="63" t="s">
        <v>385</v>
      </c>
      <c r="P72" s="63" t="s">
        <v>386</v>
      </c>
      <c r="Q72" s="63" t="s">
        <v>387</v>
      </c>
      <c r="R72" s="63" t="s">
        <v>388</v>
      </c>
      <c r="S72" s="81" t="s">
        <v>623</v>
      </c>
      <c r="T72" s="81" t="s">
        <v>624</v>
      </c>
      <c r="U72" s="81" t="s">
        <v>625</v>
      </c>
      <c r="V72" s="81" t="s">
        <v>626</v>
      </c>
      <c r="W72" s="82" t="s">
        <v>627</v>
      </c>
    </row>
    <row r="73" spans="5:23">
      <c r="E73" s="22">
        <v>5</v>
      </c>
      <c r="F73" s="102"/>
      <c r="G73" s="103"/>
      <c r="H73" s="107" t="s">
        <v>628</v>
      </c>
      <c r="I73" s="107" t="s">
        <v>629</v>
      </c>
      <c r="J73" s="107" t="s">
        <v>630</v>
      </c>
      <c r="K73" s="107" t="s">
        <v>631</v>
      </c>
      <c r="L73" s="107" t="s">
        <v>632</v>
      </c>
      <c r="M73" s="107" t="s">
        <v>633</v>
      </c>
      <c r="N73" s="103"/>
      <c r="O73" s="38"/>
      <c r="P73" s="61" t="s">
        <v>400</v>
      </c>
      <c r="Q73" s="61" t="s">
        <v>401</v>
      </c>
      <c r="R73" s="61" t="s">
        <v>402</v>
      </c>
      <c r="S73" s="61" t="s">
        <v>403</v>
      </c>
      <c r="T73" s="77" t="s">
        <v>634</v>
      </c>
      <c r="U73" s="77" t="s">
        <v>635</v>
      </c>
      <c r="V73" s="38"/>
      <c r="W73" s="78"/>
    </row>
    <row r="74" spans="5:23">
      <c r="E74" s="13"/>
      <c r="F74" s="108" t="s">
        <v>636</v>
      </c>
      <c r="G74" s="107" t="s">
        <v>637</v>
      </c>
      <c r="H74" s="107" t="s">
        <v>638</v>
      </c>
      <c r="I74" s="107" t="s">
        <v>639</v>
      </c>
      <c r="J74" s="107" t="s">
        <v>640</v>
      </c>
      <c r="K74" s="107" t="s">
        <v>641</v>
      </c>
      <c r="L74" s="107" t="s">
        <v>642</v>
      </c>
      <c r="M74" s="107" t="s">
        <v>643</v>
      </c>
      <c r="N74" s="107" t="s">
        <v>644</v>
      </c>
      <c r="O74" s="62" t="s">
        <v>415</v>
      </c>
      <c r="P74" s="62" t="s">
        <v>416</v>
      </c>
      <c r="Q74" s="62" t="s">
        <v>417</v>
      </c>
      <c r="R74" s="62" t="s">
        <v>418</v>
      </c>
      <c r="S74" s="79" t="s">
        <v>645</v>
      </c>
      <c r="T74" s="79" t="s">
        <v>646</v>
      </c>
      <c r="U74" s="79" t="s">
        <v>647</v>
      </c>
      <c r="V74" s="79" t="s">
        <v>648</v>
      </c>
      <c r="W74" s="80" t="s">
        <v>649</v>
      </c>
    </row>
    <row r="75" ht="16.35" spans="5:23">
      <c r="E75" s="19"/>
      <c r="F75" s="109" t="s">
        <v>650</v>
      </c>
      <c r="G75" s="106" t="s">
        <v>651</v>
      </c>
      <c r="H75" s="106" t="s">
        <v>652</v>
      </c>
      <c r="I75" s="106" t="s">
        <v>653</v>
      </c>
      <c r="J75" s="106" t="s">
        <v>654</v>
      </c>
      <c r="K75" s="106" t="s">
        <v>655</v>
      </c>
      <c r="L75" s="106" t="s">
        <v>656</v>
      </c>
      <c r="M75" s="106" t="s">
        <v>657</v>
      </c>
      <c r="N75" s="106" t="s">
        <v>658</v>
      </c>
      <c r="O75" s="63" t="s">
        <v>433</v>
      </c>
      <c r="P75" s="63" t="s">
        <v>434</v>
      </c>
      <c r="Q75" s="63" t="s">
        <v>435</v>
      </c>
      <c r="R75" s="63" t="s">
        <v>436</v>
      </c>
      <c r="S75" s="81" t="s">
        <v>659</v>
      </c>
      <c r="T75" s="81" t="s">
        <v>660</v>
      </c>
      <c r="U75" s="81" t="s">
        <v>661</v>
      </c>
      <c r="V75" s="81" t="s">
        <v>662</v>
      </c>
      <c r="W75" s="82" t="s">
        <v>663</v>
      </c>
    </row>
    <row r="76" spans="5:23">
      <c r="E76" s="22">
        <v>6</v>
      </c>
      <c r="F76" s="102"/>
      <c r="G76" s="103"/>
      <c r="H76" s="107" t="s">
        <v>664</v>
      </c>
      <c r="I76" s="107" t="s">
        <v>665</v>
      </c>
      <c r="J76" s="107" t="s">
        <v>666</v>
      </c>
      <c r="K76" s="107" t="s">
        <v>667</v>
      </c>
      <c r="L76" s="107" t="s">
        <v>668</v>
      </c>
      <c r="M76" s="107" t="s">
        <v>669</v>
      </c>
      <c r="N76" s="103"/>
      <c r="O76" s="38"/>
      <c r="P76" s="61" t="s">
        <v>448</v>
      </c>
      <c r="Q76" s="61" t="s">
        <v>449</v>
      </c>
      <c r="R76" s="61" t="s">
        <v>450</v>
      </c>
      <c r="S76" s="61" t="s">
        <v>451</v>
      </c>
      <c r="T76" s="77" t="s">
        <v>670</v>
      </c>
      <c r="U76" s="77" t="s">
        <v>671</v>
      </c>
      <c r="V76" s="38"/>
      <c r="W76" s="78"/>
    </row>
    <row r="77" spans="5:23">
      <c r="E77" s="13"/>
      <c r="F77" s="108" t="s">
        <v>672</v>
      </c>
      <c r="G77" s="107" t="s">
        <v>673</v>
      </c>
      <c r="H77" s="107" t="s">
        <v>674</v>
      </c>
      <c r="I77" s="107" t="s">
        <v>675</v>
      </c>
      <c r="J77" s="107" t="s">
        <v>676</v>
      </c>
      <c r="K77" s="107" t="s">
        <v>677</v>
      </c>
      <c r="L77" s="107" t="s">
        <v>678</v>
      </c>
      <c r="M77" s="107" t="s">
        <v>679</v>
      </c>
      <c r="N77" s="107" t="s">
        <v>680</v>
      </c>
      <c r="O77" s="62" t="s">
        <v>463</v>
      </c>
      <c r="P77" s="62" t="s">
        <v>464</v>
      </c>
      <c r="Q77" s="62" t="s">
        <v>465</v>
      </c>
      <c r="R77" s="62" t="s">
        <v>466</v>
      </c>
      <c r="S77" s="79" t="s">
        <v>681</v>
      </c>
      <c r="T77" s="79" t="s">
        <v>682</v>
      </c>
      <c r="U77" s="79" t="s">
        <v>683</v>
      </c>
      <c r="V77" s="79" t="s">
        <v>684</v>
      </c>
      <c r="W77" s="80" t="s">
        <v>685</v>
      </c>
    </row>
    <row r="78" ht="16.35" spans="5:23">
      <c r="E78" s="19"/>
      <c r="F78" s="109" t="s">
        <v>686</v>
      </c>
      <c r="G78" s="106" t="s">
        <v>687</v>
      </c>
      <c r="H78" s="106" t="s">
        <v>688</v>
      </c>
      <c r="I78" s="106" t="s">
        <v>689</v>
      </c>
      <c r="J78" s="106" t="s">
        <v>690</v>
      </c>
      <c r="K78" s="106" t="s">
        <v>691</v>
      </c>
      <c r="L78" s="106" t="s">
        <v>692</v>
      </c>
      <c r="M78" s="106" t="s">
        <v>693</v>
      </c>
      <c r="N78" s="106" t="s">
        <v>694</v>
      </c>
      <c r="O78" s="63" t="s">
        <v>481</v>
      </c>
      <c r="P78" s="63" t="s">
        <v>482</v>
      </c>
      <c r="Q78" s="63" t="s">
        <v>483</v>
      </c>
      <c r="R78" s="83" t="s">
        <v>484</v>
      </c>
      <c r="S78" s="84" t="s">
        <v>695</v>
      </c>
      <c r="T78" s="84" t="s">
        <v>696</v>
      </c>
      <c r="U78" s="84" t="s">
        <v>697</v>
      </c>
      <c r="V78" s="84" t="s">
        <v>698</v>
      </c>
      <c r="W78" s="85" t="s">
        <v>699</v>
      </c>
    </row>
    <row r="79" spans="5:23">
      <c r="E79" s="22">
        <v>7</v>
      </c>
      <c r="F79" s="102"/>
      <c r="G79" s="103"/>
      <c r="H79" s="107" t="s">
        <v>700</v>
      </c>
      <c r="I79" s="107" t="s">
        <v>701</v>
      </c>
      <c r="J79" s="107" t="s">
        <v>702</v>
      </c>
      <c r="K79" s="110"/>
      <c r="L79" s="110"/>
      <c r="M79" s="110"/>
      <c r="N79" s="103"/>
      <c r="O79" s="38"/>
      <c r="P79" s="61" t="s">
        <v>493</v>
      </c>
      <c r="Q79" s="86" t="s">
        <v>494</v>
      </c>
      <c r="R79" s="87"/>
      <c r="S79" s="77" t="s">
        <v>703</v>
      </c>
      <c r="T79" s="77" t="s">
        <v>704</v>
      </c>
      <c r="U79" s="88" t="s">
        <v>705</v>
      </c>
      <c r="V79" s="38"/>
      <c r="W79" s="78"/>
    </row>
    <row r="80" ht="16.35" spans="5:23">
      <c r="E80" s="13"/>
      <c r="F80" s="108" t="s">
        <v>706</v>
      </c>
      <c r="G80" s="107" t="s">
        <v>707</v>
      </c>
      <c r="H80" s="107" t="s">
        <v>708</v>
      </c>
      <c r="I80" s="107" t="s">
        <v>709</v>
      </c>
      <c r="J80" s="107" t="s">
        <v>710</v>
      </c>
      <c r="K80" s="110"/>
      <c r="L80" s="110"/>
      <c r="M80" s="110"/>
      <c r="N80" s="110"/>
      <c r="O80" s="62" t="s">
        <v>503</v>
      </c>
      <c r="P80" s="62" t="s">
        <v>504</v>
      </c>
      <c r="Q80" s="86" t="s">
        <v>505</v>
      </c>
      <c r="R80" s="89"/>
      <c r="S80" s="84" t="s">
        <v>711</v>
      </c>
      <c r="T80" s="79" t="s">
        <v>712</v>
      </c>
      <c r="U80" s="84" t="s">
        <v>713</v>
      </c>
      <c r="V80" s="90"/>
      <c r="W80" s="91"/>
    </row>
    <row r="81" ht="16.35" spans="5:23">
      <c r="E81" s="19"/>
      <c r="F81" s="109" t="s">
        <v>714</v>
      </c>
      <c r="G81" s="106" t="s">
        <v>715</v>
      </c>
      <c r="H81" s="106" t="s">
        <v>716</v>
      </c>
      <c r="I81" s="106" t="s">
        <v>717</v>
      </c>
      <c r="J81" s="106"/>
      <c r="K81" s="111"/>
      <c r="L81" s="111"/>
      <c r="M81" s="111"/>
      <c r="N81" s="111"/>
      <c r="O81" s="63" t="s">
        <v>513</v>
      </c>
      <c r="P81" s="62" t="s">
        <v>514</v>
      </c>
      <c r="Q81" s="86" t="s">
        <v>515</v>
      </c>
      <c r="R81" s="92"/>
      <c r="S81" s="81" t="s">
        <v>718</v>
      </c>
      <c r="T81" s="81" t="s">
        <v>719</v>
      </c>
      <c r="U81" s="93"/>
      <c r="V81" s="94"/>
      <c r="W81" s="95"/>
    </row>
    <row r="82" ht="16.35"/>
    <row r="83" spans="5:23">
      <c r="E83" s="36" t="s">
        <v>518</v>
      </c>
      <c r="F83" s="54"/>
      <c r="G83" s="15"/>
      <c r="H83" s="16">
        <v>5</v>
      </c>
      <c r="I83" s="16">
        <v>8</v>
      </c>
      <c r="J83" s="16">
        <v>11</v>
      </c>
      <c r="K83" s="16">
        <v>14</v>
      </c>
      <c r="L83" s="16">
        <v>17</v>
      </c>
      <c r="M83" s="16">
        <v>20</v>
      </c>
      <c r="N83" s="60"/>
      <c r="O83" s="15"/>
      <c r="P83" s="16">
        <v>27</v>
      </c>
      <c r="Q83" s="16">
        <v>30</v>
      </c>
      <c r="R83" s="16">
        <v>33</v>
      </c>
      <c r="S83" s="16">
        <v>36</v>
      </c>
      <c r="T83" s="16">
        <v>39</v>
      </c>
      <c r="U83" s="16">
        <v>42</v>
      </c>
      <c r="V83" s="60"/>
      <c r="W83" s="97"/>
    </row>
    <row r="84" spans="5:23">
      <c r="E84" s="40"/>
      <c r="F84" s="55">
        <v>1</v>
      </c>
      <c r="G84" s="18">
        <v>3</v>
      </c>
      <c r="H84" s="18">
        <v>6</v>
      </c>
      <c r="I84" s="18">
        <v>9</v>
      </c>
      <c r="J84" s="18">
        <v>12</v>
      </c>
      <c r="K84" s="18">
        <v>15</v>
      </c>
      <c r="L84" s="18">
        <v>18</v>
      </c>
      <c r="M84" s="18">
        <v>21</v>
      </c>
      <c r="N84" s="18">
        <v>23</v>
      </c>
      <c r="O84" s="18">
        <v>25</v>
      </c>
      <c r="P84" s="18">
        <v>28</v>
      </c>
      <c r="Q84" s="18">
        <v>31</v>
      </c>
      <c r="R84" s="18">
        <v>34</v>
      </c>
      <c r="S84" s="18">
        <v>37</v>
      </c>
      <c r="T84" s="18">
        <v>40</v>
      </c>
      <c r="U84" s="18">
        <v>43</v>
      </c>
      <c r="V84" s="18">
        <v>45</v>
      </c>
      <c r="W84" s="98">
        <v>47</v>
      </c>
    </row>
    <row r="85" ht="16.35" spans="5:23">
      <c r="E85" s="43"/>
      <c r="F85" s="56">
        <v>2</v>
      </c>
      <c r="G85" s="57">
        <v>4</v>
      </c>
      <c r="H85" s="57">
        <v>7</v>
      </c>
      <c r="I85" s="57">
        <v>10</v>
      </c>
      <c r="J85" s="57">
        <v>13</v>
      </c>
      <c r="K85" s="57">
        <v>16</v>
      </c>
      <c r="L85" s="57">
        <v>19</v>
      </c>
      <c r="M85" s="57">
        <v>22</v>
      </c>
      <c r="N85" s="57">
        <v>24</v>
      </c>
      <c r="O85" s="57">
        <v>26</v>
      </c>
      <c r="P85" s="57">
        <v>29</v>
      </c>
      <c r="Q85" s="57">
        <v>32</v>
      </c>
      <c r="R85" s="57">
        <v>35</v>
      </c>
      <c r="S85" s="57">
        <v>38</v>
      </c>
      <c r="T85" s="57">
        <v>41</v>
      </c>
      <c r="U85" s="57">
        <v>44</v>
      </c>
      <c r="V85" s="57">
        <v>46</v>
      </c>
      <c r="W85" s="99">
        <v>48</v>
      </c>
    </row>
    <row r="86" ht="16.35"/>
    <row r="87" ht="16.35" spans="6:23">
      <c r="F87" s="34" t="s">
        <v>720</v>
      </c>
      <c r="G87" s="35"/>
      <c r="H87" s="35"/>
      <c r="I87" s="35"/>
      <c r="J87" s="35"/>
      <c r="K87" s="35"/>
      <c r="L87" s="35"/>
      <c r="M87" s="35"/>
      <c r="N87" s="35"/>
      <c r="O87" s="35"/>
      <c r="P87" s="35"/>
      <c r="Q87" s="35"/>
      <c r="R87" s="35"/>
      <c r="S87" s="35"/>
      <c r="T87" s="35"/>
      <c r="U87" s="35"/>
      <c r="V87" s="35"/>
      <c r="W87" s="76"/>
    </row>
    <row r="88" spans="5:23">
      <c r="E88" s="36">
        <v>2</v>
      </c>
      <c r="F88" s="58"/>
      <c r="G88" s="58"/>
      <c r="H88" s="59" t="s">
        <v>721</v>
      </c>
      <c r="I88" s="59" t="s">
        <v>722</v>
      </c>
      <c r="J88" s="59" t="s">
        <v>723</v>
      </c>
      <c r="K88" s="59" t="s">
        <v>724</v>
      </c>
      <c r="L88" s="59" t="s">
        <v>725</v>
      </c>
      <c r="M88" s="59" t="s">
        <v>726</v>
      </c>
      <c r="N88" s="58"/>
      <c r="O88" s="38"/>
      <c r="P88" s="61" t="s">
        <v>256</v>
      </c>
      <c r="Q88" s="61" t="s">
        <v>257</v>
      </c>
      <c r="R88" s="61" t="s">
        <v>258</v>
      </c>
      <c r="S88" s="61" t="s">
        <v>259</v>
      </c>
      <c r="T88" s="77" t="s">
        <v>727</v>
      </c>
      <c r="U88" s="77" t="s">
        <v>728</v>
      </c>
      <c r="V88" s="38"/>
      <c r="W88" s="78"/>
    </row>
    <row r="89" spans="5:23">
      <c r="E89" s="40"/>
      <c r="F89" s="100" t="s">
        <v>729</v>
      </c>
      <c r="G89" s="100" t="s">
        <v>730</v>
      </c>
      <c r="H89" s="100" t="s">
        <v>731</v>
      </c>
      <c r="I89" s="100" t="s">
        <v>732</v>
      </c>
      <c r="J89" s="100" t="s">
        <v>733</v>
      </c>
      <c r="K89" s="100" t="s">
        <v>734</v>
      </c>
      <c r="L89" s="100" t="s">
        <v>735</v>
      </c>
      <c r="M89" s="100" t="s">
        <v>736</v>
      </c>
      <c r="N89" s="100" t="s">
        <v>737</v>
      </c>
      <c r="O89" s="62" t="s">
        <v>271</v>
      </c>
      <c r="P89" s="62" t="s">
        <v>272</v>
      </c>
      <c r="Q89" s="62" t="s">
        <v>273</v>
      </c>
      <c r="R89" s="62" t="s">
        <v>274</v>
      </c>
      <c r="S89" s="79" t="s">
        <v>738</v>
      </c>
      <c r="T89" s="79" t="s">
        <v>739</v>
      </c>
      <c r="U89" s="79" t="s">
        <v>740</v>
      </c>
      <c r="V89" s="79" t="s">
        <v>741</v>
      </c>
      <c r="W89" s="80" t="s">
        <v>742</v>
      </c>
    </row>
    <row r="90" ht="16.35" spans="5:23">
      <c r="E90" s="43"/>
      <c r="F90" s="101" t="s">
        <v>743</v>
      </c>
      <c r="G90" s="101" t="s">
        <v>744</v>
      </c>
      <c r="H90" s="101" t="s">
        <v>745</v>
      </c>
      <c r="I90" s="101" t="s">
        <v>746</v>
      </c>
      <c r="J90" s="101" t="s">
        <v>747</v>
      </c>
      <c r="K90" s="101" t="s">
        <v>748</v>
      </c>
      <c r="L90" s="101" t="s">
        <v>749</v>
      </c>
      <c r="M90" s="101" t="s">
        <v>750</v>
      </c>
      <c r="N90" s="101" t="s">
        <v>751</v>
      </c>
      <c r="O90" s="63" t="s">
        <v>289</v>
      </c>
      <c r="P90" s="63" t="s">
        <v>290</v>
      </c>
      <c r="Q90" s="63" t="s">
        <v>291</v>
      </c>
      <c r="R90" s="63" t="s">
        <v>292</v>
      </c>
      <c r="S90" s="81" t="s">
        <v>752</v>
      </c>
      <c r="T90" s="81" t="s">
        <v>753</v>
      </c>
      <c r="U90" s="81" t="s">
        <v>754</v>
      </c>
      <c r="V90" s="81" t="s">
        <v>755</v>
      </c>
      <c r="W90" s="82" t="s">
        <v>756</v>
      </c>
    </row>
    <row r="91" spans="5:23">
      <c r="E91" s="13">
        <v>3</v>
      </c>
      <c r="F91" s="102"/>
      <c r="G91" s="103"/>
      <c r="H91" s="100" t="s">
        <v>757</v>
      </c>
      <c r="I91" s="107" t="s">
        <v>758</v>
      </c>
      <c r="J91" s="107" t="s">
        <v>759</v>
      </c>
      <c r="K91" s="107" t="s">
        <v>760</v>
      </c>
      <c r="L91" s="107" t="s">
        <v>761</v>
      </c>
      <c r="M91" s="107" t="s">
        <v>762</v>
      </c>
      <c r="N91" s="103"/>
      <c r="O91" s="38"/>
      <c r="P91" s="61" t="s">
        <v>304</v>
      </c>
      <c r="Q91" s="61" t="s">
        <v>305</v>
      </c>
      <c r="R91" s="61" t="s">
        <v>306</v>
      </c>
      <c r="S91" s="61" t="s">
        <v>307</v>
      </c>
      <c r="T91" s="77" t="s">
        <v>763</v>
      </c>
      <c r="U91" s="77" t="s">
        <v>764</v>
      </c>
      <c r="V91" s="38"/>
      <c r="W91" s="78"/>
    </row>
    <row r="92" spans="5:23">
      <c r="E92" s="13"/>
      <c r="F92" s="104" t="s">
        <v>765</v>
      </c>
      <c r="G92" s="100" t="s">
        <v>766</v>
      </c>
      <c r="H92" s="100" t="s">
        <v>767</v>
      </c>
      <c r="I92" s="107" t="s">
        <v>768</v>
      </c>
      <c r="J92" s="107" t="s">
        <v>769</v>
      </c>
      <c r="K92" s="107" t="s">
        <v>770</v>
      </c>
      <c r="L92" s="107" t="s">
        <v>771</v>
      </c>
      <c r="M92" s="107" t="s">
        <v>772</v>
      </c>
      <c r="N92" s="107" t="s">
        <v>773</v>
      </c>
      <c r="O92" s="62" t="s">
        <v>319</v>
      </c>
      <c r="P92" s="62" t="s">
        <v>320</v>
      </c>
      <c r="Q92" s="62" t="s">
        <v>321</v>
      </c>
      <c r="R92" s="62" t="s">
        <v>322</v>
      </c>
      <c r="S92" s="79" t="s">
        <v>774</v>
      </c>
      <c r="T92" s="79" t="s">
        <v>775</v>
      </c>
      <c r="U92" s="79" t="s">
        <v>776</v>
      </c>
      <c r="V92" s="79" t="s">
        <v>777</v>
      </c>
      <c r="W92" s="80" t="s">
        <v>778</v>
      </c>
    </row>
    <row r="93" ht="16.35" spans="5:23">
      <c r="E93" s="19"/>
      <c r="F93" s="105" t="s">
        <v>779</v>
      </c>
      <c r="G93" s="101" t="s">
        <v>780</v>
      </c>
      <c r="H93" s="106" t="s">
        <v>781</v>
      </c>
      <c r="I93" s="106" t="s">
        <v>782</v>
      </c>
      <c r="J93" s="106" t="s">
        <v>783</v>
      </c>
      <c r="K93" s="106" t="s">
        <v>784</v>
      </c>
      <c r="L93" s="106" t="s">
        <v>785</v>
      </c>
      <c r="M93" s="106" t="s">
        <v>786</v>
      </c>
      <c r="N93" s="106" t="s">
        <v>787</v>
      </c>
      <c r="O93" s="63" t="s">
        <v>337</v>
      </c>
      <c r="P93" s="63" t="s">
        <v>338</v>
      </c>
      <c r="Q93" s="63" t="s">
        <v>339</v>
      </c>
      <c r="R93" s="63" t="s">
        <v>340</v>
      </c>
      <c r="S93" s="81" t="s">
        <v>788</v>
      </c>
      <c r="T93" s="81" t="s">
        <v>789</v>
      </c>
      <c r="U93" s="81" t="s">
        <v>790</v>
      </c>
      <c r="V93" s="81" t="s">
        <v>791</v>
      </c>
      <c r="W93" s="82" t="s">
        <v>792</v>
      </c>
    </row>
    <row r="94" spans="5:23">
      <c r="E94" s="22">
        <v>4</v>
      </c>
      <c r="F94" s="102"/>
      <c r="G94" s="103"/>
      <c r="H94" s="107" t="s">
        <v>793</v>
      </c>
      <c r="I94" s="107" t="s">
        <v>794</v>
      </c>
      <c r="J94" s="107" t="s">
        <v>795</v>
      </c>
      <c r="K94" s="107" t="s">
        <v>796</v>
      </c>
      <c r="L94" s="107" t="s">
        <v>797</v>
      </c>
      <c r="M94" s="107" t="s">
        <v>798</v>
      </c>
      <c r="N94" s="103"/>
      <c r="O94" s="38"/>
      <c r="P94" s="61" t="s">
        <v>352</v>
      </c>
      <c r="Q94" s="61" t="s">
        <v>353</v>
      </c>
      <c r="R94" s="61" t="s">
        <v>354</v>
      </c>
      <c r="S94" s="61" t="s">
        <v>355</v>
      </c>
      <c r="T94" s="77" t="s">
        <v>799</v>
      </c>
      <c r="U94" s="77" t="s">
        <v>800</v>
      </c>
      <c r="V94" s="38"/>
      <c r="W94" s="78"/>
    </row>
    <row r="95" spans="5:23">
      <c r="E95" s="13"/>
      <c r="F95" s="108" t="s">
        <v>801</v>
      </c>
      <c r="G95" s="107" t="s">
        <v>802</v>
      </c>
      <c r="H95" s="107" t="s">
        <v>803</v>
      </c>
      <c r="I95" s="107" t="s">
        <v>804</v>
      </c>
      <c r="J95" s="107" t="s">
        <v>805</v>
      </c>
      <c r="K95" s="107" t="s">
        <v>806</v>
      </c>
      <c r="L95" s="107" t="s">
        <v>807</v>
      </c>
      <c r="M95" s="107" t="s">
        <v>808</v>
      </c>
      <c r="N95" s="107" t="s">
        <v>809</v>
      </c>
      <c r="O95" s="62" t="s">
        <v>367</v>
      </c>
      <c r="P95" s="62" t="s">
        <v>368</v>
      </c>
      <c r="Q95" s="62" t="s">
        <v>369</v>
      </c>
      <c r="R95" s="62" t="s">
        <v>370</v>
      </c>
      <c r="S95" s="79" t="s">
        <v>810</v>
      </c>
      <c r="T95" s="79" t="s">
        <v>811</v>
      </c>
      <c r="U95" s="79" t="s">
        <v>812</v>
      </c>
      <c r="V95" s="79" t="s">
        <v>813</v>
      </c>
      <c r="W95" s="80" t="s">
        <v>814</v>
      </c>
    </row>
    <row r="96" ht="16.35" spans="5:23">
      <c r="E96" s="19"/>
      <c r="F96" s="109" t="s">
        <v>815</v>
      </c>
      <c r="G96" s="106" t="s">
        <v>816</v>
      </c>
      <c r="H96" s="106" t="s">
        <v>817</v>
      </c>
      <c r="I96" s="106" t="s">
        <v>818</v>
      </c>
      <c r="J96" s="106" t="s">
        <v>819</v>
      </c>
      <c r="K96" s="106" t="s">
        <v>820</v>
      </c>
      <c r="L96" s="106" t="s">
        <v>821</v>
      </c>
      <c r="M96" s="106" t="s">
        <v>822</v>
      </c>
      <c r="N96" s="106" t="s">
        <v>823</v>
      </c>
      <c r="O96" s="63" t="s">
        <v>385</v>
      </c>
      <c r="P96" s="63" t="s">
        <v>386</v>
      </c>
      <c r="Q96" s="63" t="s">
        <v>387</v>
      </c>
      <c r="R96" s="63" t="s">
        <v>388</v>
      </c>
      <c r="S96" s="81" t="s">
        <v>824</v>
      </c>
      <c r="T96" s="81" t="s">
        <v>825</v>
      </c>
      <c r="U96" s="81" t="s">
        <v>826</v>
      </c>
      <c r="V96" s="81" t="s">
        <v>827</v>
      </c>
      <c r="W96" s="82" t="s">
        <v>828</v>
      </c>
    </row>
    <row r="97" spans="5:23">
      <c r="E97" s="22">
        <v>5</v>
      </c>
      <c r="F97" s="102"/>
      <c r="G97" s="103"/>
      <c r="H97" s="107" t="s">
        <v>829</v>
      </c>
      <c r="I97" s="107" t="s">
        <v>830</v>
      </c>
      <c r="J97" s="107" t="s">
        <v>831</v>
      </c>
      <c r="K97" s="107" t="s">
        <v>832</v>
      </c>
      <c r="L97" s="107" t="s">
        <v>833</v>
      </c>
      <c r="M97" s="107" t="s">
        <v>834</v>
      </c>
      <c r="N97" s="103"/>
      <c r="O97" s="38"/>
      <c r="P97" s="61" t="s">
        <v>400</v>
      </c>
      <c r="Q97" s="61" t="s">
        <v>401</v>
      </c>
      <c r="R97" s="61" t="s">
        <v>402</v>
      </c>
      <c r="S97" s="61" t="s">
        <v>403</v>
      </c>
      <c r="T97" s="77" t="s">
        <v>835</v>
      </c>
      <c r="U97" s="77" t="s">
        <v>836</v>
      </c>
      <c r="V97" s="38"/>
      <c r="W97" s="78"/>
    </row>
    <row r="98" spans="5:23">
      <c r="E98" s="13"/>
      <c r="F98" s="108" t="s">
        <v>837</v>
      </c>
      <c r="G98" s="107" t="s">
        <v>838</v>
      </c>
      <c r="H98" s="107" t="s">
        <v>839</v>
      </c>
      <c r="I98" s="107" t="s">
        <v>840</v>
      </c>
      <c r="J98" s="107" t="s">
        <v>841</v>
      </c>
      <c r="K98" s="107" t="s">
        <v>842</v>
      </c>
      <c r="L98" s="107" t="s">
        <v>843</v>
      </c>
      <c r="M98" s="107" t="s">
        <v>844</v>
      </c>
      <c r="N98" s="107" t="s">
        <v>845</v>
      </c>
      <c r="O98" s="62" t="s">
        <v>415</v>
      </c>
      <c r="P98" s="62" t="s">
        <v>416</v>
      </c>
      <c r="Q98" s="62" t="s">
        <v>417</v>
      </c>
      <c r="R98" s="62" t="s">
        <v>418</v>
      </c>
      <c r="S98" s="79" t="s">
        <v>846</v>
      </c>
      <c r="T98" s="79" t="s">
        <v>847</v>
      </c>
      <c r="U98" s="79" t="s">
        <v>848</v>
      </c>
      <c r="V98" s="79" t="s">
        <v>849</v>
      </c>
      <c r="W98" s="80" t="s">
        <v>850</v>
      </c>
    </row>
    <row r="99" ht="16.35" spans="5:23">
      <c r="E99" s="19"/>
      <c r="F99" s="109" t="s">
        <v>851</v>
      </c>
      <c r="G99" s="106" t="s">
        <v>852</v>
      </c>
      <c r="H99" s="106" t="s">
        <v>853</v>
      </c>
      <c r="I99" s="106" t="s">
        <v>854</v>
      </c>
      <c r="J99" s="106" t="s">
        <v>855</v>
      </c>
      <c r="K99" s="106" t="s">
        <v>856</v>
      </c>
      <c r="L99" s="106" t="s">
        <v>857</v>
      </c>
      <c r="M99" s="106" t="s">
        <v>858</v>
      </c>
      <c r="N99" s="106" t="s">
        <v>859</v>
      </c>
      <c r="O99" s="63" t="s">
        <v>433</v>
      </c>
      <c r="P99" s="63" t="s">
        <v>434</v>
      </c>
      <c r="Q99" s="63" t="s">
        <v>435</v>
      </c>
      <c r="R99" s="63" t="s">
        <v>436</v>
      </c>
      <c r="S99" s="81" t="s">
        <v>860</v>
      </c>
      <c r="T99" s="81" t="s">
        <v>861</v>
      </c>
      <c r="U99" s="81" t="s">
        <v>862</v>
      </c>
      <c r="V99" s="81" t="s">
        <v>863</v>
      </c>
      <c r="W99" s="82" t="s">
        <v>864</v>
      </c>
    </row>
    <row r="100" spans="5:23">
      <c r="E100" s="22">
        <v>6</v>
      </c>
      <c r="F100" s="102"/>
      <c r="G100" s="103"/>
      <c r="H100" s="107" t="s">
        <v>865</v>
      </c>
      <c r="I100" s="107" t="s">
        <v>866</v>
      </c>
      <c r="J100" s="107" t="s">
        <v>867</v>
      </c>
      <c r="K100" s="107" t="s">
        <v>868</v>
      </c>
      <c r="L100" s="107" t="s">
        <v>869</v>
      </c>
      <c r="M100" s="107" t="s">
        <v>870</v>
      </c>
      <c r="N100" s="103"/>
      <c r="O100" s="38"/>
      <c r="P100" s="61" t="s">
        <v>448</v>
      </c>
      <c r="Q100" s="61" t="s">
        <v>449</v>
      </c>
      <c r="R100" s="61" t="s">
        <v>450</v>
      </c>
      <c r="S100" s="61" t="s">
        <v>451</v>
      </c>
      <c r="T100" s="77" t="s">
        <v>871</v>
      </c>
      <c r="U100" s="77" t="s">
        <v>872</v>
      </c>
      <c r="V100" s="38"/>
      <c r="W100" s="78"/>
    </row>
    <row r="101" spans="5:23">
      <c r="E101" s="13"/>
      <c r="F101" s="108" t="s">
        <v>873</v>
      </c>
      <c r="G101" s="107" t="s">
        <v>874</v>
      </c>
      <c r="H101" s="107" t="s">
        <v>875</v>
      </c>
      <c r="I101" s="107" t="s">
        <v>876</v>
      </c>
      <c r="J101" s="107" t="s">
        <v>877</v>
      </c>
      <c r="K101" s="107" t="s">
        <v>878</v>
      </c>
      <c r="L101" s="107" t="s">
        <v>879</v>
      </c>
      <c r="M101" s="107" t="s">
        <v>880</v>
      </c>
      <c r="N101" s="107" t="s">
        <v>881</v>
      </c>
      <c r="O101" s="62" t="s">
        <v>463</v>
      </c>
      <c r="P101" s="62" t="s">
        <v>464</v>
      </c>
      <c r="Q101" s="62" t="s">
        <v>465</v>
      </c>
      <c r="R101" s="62" t="s">
        <v>466</v>
      </c>
      <c r="S101" s="79" t="s">
        <v>882</v>
      </c>
      <c r="T101" s="79" t="s">
        <v>883</v>
      </c>
      <c r="U101" s="79" t="s">
        <v>884</v>
      </c>
      <c r="V101" s="79" t="s">
        <v>885</v>
      </c>
      <c r="W101" s="80" t="s">
        <v>886</v>
      </c>
    </row>
    <row r="102" ht="16.35" spans="5:23">
      <c r="E102" s="19"/>
      <c r="F102" s="109" t="s">
        <v>887</v>
      </c>
      <c r="G102" s="106" t="s">
        <v>888</v>
      </c>
      <c r="H102" s="106" t="s">
        <v>889</v>
      </c>
      <c r="I102" s="106" t="s">
        <v>890</v>
      </c>
      <c r="J102" s="106" t="s">
        <v>891</v>
      </c>
      <c r="K102" s="106" t="s">
        <v>892</v>
      </c>
      <c r="L102" s="106" t="s">
        <v>893</v>
      </c>
      <c r="M102" s="106" t="s">
        <v>894</v>
      </c>
      <c r="N102" s="106" t="s">
        <v>895</v>
      </c>
      <c r="O102" s="63" t="s">
        <v>481</v>
      </c>
      <c r="P102" s="63" t="s">
        <v>482</v>
      </c>
      <c r="Q102" s="63" t="s">
        <v>483</v>
      </c>
      <c r="R102" s="83" t="s">
        <v>484</v>
      </c>
      <c r="S102" s="84" t="s">
        <v>896</v>
      </c>
      <c r="T102" s="84" t="s">
        <v>897</v>
      </c>
      <c r="U102" s="84" t="s">
        <v>898</v>
      </c>
      <c r="V102" s="84" t="s">
        <v>899</v>
      </c>
      <c r="W102" s="85" t="s">
        <v>900</v>
      </c>
    </row>
    <row r="103" spans="5:23">
      <c r="E103" s="22">
        <v>7</v>
      </c>
      <c r="F103" s="102"/>
      <c r="G103" s="103"/>
      <c r="H103" s="107" t="s">
        <v>901</v>
      </c>
      <c r="I103" s="107" t="s">
        <v>902</v>
      </c>
      <c r="J103" s="107" t="s">
        <v>903</v>
      </c>
      <c r="K103" s="110"/>
      <c r="L103" s="110"/>
      <c r="M103" s="110"/>
      <c r="N103" s="103"/>
      <c r="O103" s="38"/>
      <c r="P103" s="61" t="s">
        <v>493</v>
      </c>
      <c r="Q103" s="86" t="s">
        <v>494</v>
      </c>
      <c r="R103" s="87"/>
      <c r="S103" s="77" t="s">
        <v>904</v>
      </c>
      <c r="T103" s="77" t="s">
        <v>905</v>
      </c>
      <c r="U103" s="88" t="s">
        <v>906</v>
      </c>
      <c r="V103" s="38"/>
      <c r="W103" s="78"/>
    </row>
    <row r="104" ht="16.35" spans="5:23">
      <c r="E104" s="13"/>
      <c r="F104" s="108" t="s">
        <v>907</v>
      </c>
      <c r="G104" s="107" t="s">
        <v>908</v>
      </c>
      <c r="H104" s="107" t="s">
        <v>909</v>
      </c>
      <c r="I104" s="107" t="s">
        <v>910</v>
      </c>
      <c r="J104" s="107" t="s">
        <v>911</v>
      </c>
      <c r="K104" s="110"/>
      <c r="L104" s="110"/>
      <c r="M104" s="110"/>
      <c r="N104" s="110"/>
      <c r="O104" s="62" t="s">
        <v>503</v>
      </c>
      <c r="P104" s="62" t="s">
        <v>504</v>
      </c>
      <c r="Q104" s="86" t="s">
        <v>505</v>
      </c>
      <c r="R104" s="89"/>
      <c r="S104" s="84" t="s">
        <v>912</v>
      </c>
      <c r="T104" s="79" t="s">
        <v>913</v>
      </c>
      <c r="U104" s="84" t="s">
        <v>914</v>
      </c>
      <c r="V104" s="90"/>
      <c r="W104" s="91"/>
    </row>
    <row r="105" ht="16.35" spans="5:23">
      <c r="E105" s="19"/>
      <c r="F105" s="109" t="s">
        <v>915</v>
      </c>
      <c r="G105" s="106" t="s">
        <v>916</v>
      </c>
      <c r="H105" s="106" t="s">
        <v>917</v>
      </c>
      <c r="I105" s="106" t="s">
        <v>918</v>
      </c>
      <c r="J105" s="106"/>
      <c r="K105" s="111"/>
      <c r="L105" s="111"/>
      <c r="M105" s="111"/>
      <c r="N105" s="111"/>
      <c r="O105" s="63" t="s">
        <v>513</v>
      </c>
      <c r="P105" s="62" t="s">
        <v>514</v>
      </c>
      <c r="Q105" s="86" t="s">
        <v>515</v>
      </c>
      <c r="R105" s="92"/>
      <c r="S105" s="81" t="s">
        <v>919</v>
      </c>
      <c r="T105" s="81" t="s">
        <v>920</v>
      </c>
      <c r="U105" s="93"/>
      <c r="V105" s="94"/>
      <c r="W105" s="95"/>
    </row>
    <row r="106" ht="16.35"/>
    <row r="107" spans="5:23">
      <c r="E107" s="36" t="s">
        <v>518</v>
      </c>
      <c r="F107" s="54"/>
      <c r="G107" s="15"/>
      <c r="H107" s="16">
        <v>5</v>
      </c>
      <c r="I107" s="16">
        <v>8</v>
      </c>
      <c r="J107" s="16">
        <v>11</v>
      </c>
      <c r="K107" s="16">
        <v>14</v>
      </c>
      <c r="L107" s="16">
        <v>17</v>
      </c>
      <c r="M107" s="16">
        <v>20</v>
      </c>
      <c r="N107" s="60"/>
      <c r="O107" s="15"/>
      <c r="P107" s="16">
        <v>27</v>
      </c>
      <c r="Q107" s="16">
        <v>30</v>
      </c>
      <c r="R107" s="16">
        <v>33</v>
      </c>
      <c r="S107" s="16">
        <v>36</v>
      </c>
      <c r="T107" s="16">
        <v>39</v>
      </c>
      <c r="U107" s="16">
        <v>42</v>
      </c>
      <c r="V107" s="60"/>
      <c r="W107" s="97"/>
    </row>
    <row r="108" spans="5:23">
      <c r="E108" s="40"/>
      <c r="F108" s="55">
        <v>1</v>
      </c>
      <c r="G108" s="18">
        <v>3</v>
      </c>
      <c r="H108" s="18">
        <v>6</v>
      </c>
      <c r="I108" s="18">
        <v>9</v>
      </c>
      <c r="J108" s="18">
        <v>12</v>
      </c>
      <c r="K108" s="18">
        <v>15</v>
      </c>
      <c r="L108" s="18">
        <v>18</v>
      </c>
      <c r="M108" s="18">
        <v>21</v>
      </c>
      <c r="N108" s="18">
        <v>23</v>
      </c>
      <c r="O108" s="18">
        <v>25</v>
      </c>
      <c r="P108" s="18">
        <v>28</v>
      </c>
      <c r="Q108" s="18">
        <v>31</v>
      </c>
      <c r="R108" s="18">
        <v>34</v>
      </c>
      <c r="S108" s="18">
        <v>37</v>
      </c>
      <c r="T108" s="18">
        <v>40</v>
      </c>
      <c r="U108" s="18">
        <v>43</v>
      </c>
      <c r="V108" s="18">
        <v>45</v>
      </c>
      <c r="W108" s="98">
        <v>47</v>
      </c>
    </row>
    <row r="109" ht="16.35" spans="5:23">
      <c r="E109" s="43"/>
      <c r="F109" s="56">
        <v>2</v>
      </c>
      <c r="G109" s="57">
        <v>4</v>
      </c>
      <c r="H109" s="57">
        <v>7</v>
      </c>
      <c r="I109" s="57">
        <v>10</v>
      </c>
      <c r="J109" s="57">
        <v>13</v>
      </c>
      <c r="K109" s="57">
        <v>16</v>
      </c>
      <c r="L109" s="57">
        <v>19</v>
      </c>
      <c r="M109" s="57">
        <v>22</v>
      </c>
      <c r="N109" s="57">
        <v>24</v>
      </c>
      <c r="O109" s="57">
        <v>26</v>
      </c>
      <c r="P109" s="57">
        <v>29</v>
      </c>
      <c r="Q109" s="57">
        <v>32</v>
      </c>
      <c r="R109" s="57">
        <v>35</v>
      </c>
      <c r="S109" s="57">
        <v>38</v>
      </c>
      <c r="T109" s="57">
        <v>41</v>
      </c>
      <c r="U109" s="57">
        <v>44</v>
      </c>
      <c r="V109" s="57">
        <v>46</v>
      </c>
      <c r="W109" s="99">
        <v>48</v>
      </c>
    </row>
    <row r="110" ht="16.35"/>
    <row r="111" ht="16.35" spans="6:23">
      <c r="F111" s="34" t="s">
        <v>921</v>
      </c>
      <c r="G111" s="35"/>
      <c r="H111" s="35"/>
      <c r="I111" s="35"/>
      <c r="J111" s="35"/>
      <c r="K111" s="35"/>
      <c r="L111" s="35"/>
      <c r="M111" s="35"/>
      <c r="N111" s="35"/>
      <c r="O111" s="35"/>
      <c r="P111" s="35"/>
      <c r="Q111" s="35"/>
      <c r="R111" s="35"/>
      <c r="S111" s="35"/>
      <c r="T111" s="35"/>
      <c r="U111" s="35"/>
      <c r="V111" s="35"/>
      <c r="W111" s="76"/>
    </row>
    <row r="112" spans="5:23">
      <c r="E112" s="36">
        <v>2</v>
      </c>
      <c r="F112" s="58"/>
      <c r="G112" s="58"/>
      <c r="H112" s="59" t="s">
        <v>922</v>
      </c>
      <c r="I112" s="59" t="s">
        <v>923</v>
      </c>
      <c r="J112" s="59" t="s">
        <v>924</v>
      </c>
      <c r="K112" s="59" t="s">
        <v>925</v>
      </c>
      <c r="L112" s="59" t="s">
        <v>926</v>
      </c>
      <c r="M112" s="59" t="s">
        <v>927</v>
      </c>
      <c r="N112" s="58"/>
      <c r="O112" s="38"/>
      <c r="P112" s="61" t="s">
        <v>256</v>
      </c>
      <c r="Q112" s="61" t="s">
        <v>257</v>
      </c>
      <c r="R112" s="61" t="s">
        <v>258</v>
      </c>
      <c r="S112" s="61" t="s">
        <v>259</v>
      </c>
      <c r="T112" s="77" t="s">
        <v>928</v>
      </c>
      <c r="U112" s="77" t="s">
        <v>929</v>
      </c>
      <c r="V112" s="38"/>
      <c r="W112" s="78"/>
    </row>
    <row r="113" spans="5:23">
      <c r="E113" s="40"/>
      <c r="F113" s="100" t="s">
        <v>930</v>
      </c>
      <c r="G113" s="100" t="s">
        <v>931</v>
      </c>
      <c r="H113" s="100" t="s">
        <v>932</v>
      </c>
      <c r="I113" s="100" t="s">
        <v>933</v>
      </c>
      <c r="J113" s="100" t="s">
        <v>934</v>
      </c>
      <c r="K113" s="100" t="s">
        <v>935</v>
      </c>
      <c r="L113" s="100" t="s">
        <v>936</v>
      </c>
      <c r="M113" s="100" t="s">
        <v>937</v>
      </c>
      <c r="N113" s="100" t="s">
        <v>938</v>
      </c>
      <c r="O113" s="62" t="s">
        <v>271</v>
      </c>
      <c r="P113" s="62" t="s">
        <v>272</v>
      </c>
      <c r="Q113" s="62" t="s">
        <v>273</v>
      </c>
      <c r="R113" s="62" t="s">
        <v>274</v>
      </c>
      <c r="S113" s="79" t="s">
        <v>939</v>
      </c>
      <c r="T113" s="79" t="s">
        <v>940</v>
      </c>
      <c r="U113" s="79" t="s">
        <v>941</v>
      </c>
      <c r="V113" s="79" t="s">
        <v>942</v>
      </c>
      <c r="W113" s="80" t="s">
        <v>943</v>
      </c>
    </row>
    <row r="114" ht="16.35" spans="5:23">
      <c r="E114" s="43"/>
      <c r="F114" s="101" t="s">
        <v>944</v>
      </c>
      <c r="G114" s="101" t="s">
        <v>945</v>
      </c>
      <c r="H114" s="101" t="s">
        <v>946</v>
      </c>
      <c r="I114" s="101" t="s">
        <v>947</v>
      </c>
      <c r="J114" s="101" t="s">
        <v>948</v>
      </c>
      <c r="K114" s="101" t="s">
        <v>949</v>
      </c>
      <c r="L114" s="101" t="s">
        <v>950</v>
      </c>
      <c r="M114" s="101" t="s">
        <v>951</v>
      </c>
      <c r="N114" s="101" t="s">
        <v>952</v>
      </c>
      <c r="O114" s="63" t="s">
        <v>289</v>
      </c>
      <c r="P114" s="63" t="s">
        <v>290</v>
      </c>
      <c r="Q114" s="63" t="s">
        <v>291</v>
      </c>
      <c r="R114" s="63" t="s">
        <v>292</v>
      </c>
      <c r="S114" s="81" t="s">
        <v>953</v>
      </c>
      <c r="T114" s="81" t="s">
        <v>954</v>
      </c>
      <c r="U114" s="81" t="s">
        <v>955</v>
      </c>
      <c r="V114" s="81" t="s">
        <v>956</v>
      </c>
      <c r="W114" s="82" t="s">
        <v>957</v>
      </c>
    </row>
    <row r="115" spans="5:23">
      <c r="E115" s="13">
        <v>3</v>
      </c>
      <c r="F115" s="102"/>
      <c r="G115" s="103"/>
      <c r="H115" s="100" t="s">
        <v>958</v>
      </c>
      <c r="I115" s="107" t="s">
        <v>959</v>
      </c>
      <c r="J115" s="107" t="s">
        <v>960</v>
      </c>
      <c r="K115" s="107" t="s">
        <v>961</v>
      </c>
      <c r="L115" s="107" t="s">
        <v>962</v>
      </c>
      <c r="M115" s="107" t="s">
        <v>963</v>
      </c>
      <c r="N115" s="103"/>
      <c r="O115" s="38"/>
      <c r="P115" s="61" t="s">
        <v>304</v>
      </c>
      <c r="Q115" s="61" t="s">
        <v>305</v>
      </c>
      <c r="R115" s="61" t="s">
        <v>306</v>
      </c>
      <c r="S115" s="61" t="s">
        <v>307</v>
      </c>
      <c r="T115" s="77" t="s">
        <v>964</v>
      </c>
      <c r="U115" s="77" t="s">
        <v>965</v>
      </c>
      <c r="V115" s="38"/>
      <c r="W115" s="78"/>
    </row>
    <row r="116" spans="5:23">
      <c r="E116" s="13"/>
      <c r="F116" s="104" t="s">
        <v>966</v>
      </c>
      <c r="G116" s="100" t="s">
        <v>967</v>
      </c>
      <c r="H116" s="100" t="s">
        <v>968</v>
      </c>
      <c r="I116" s="107" t="s">
        <v>969</v>
      </c>
      <c r="J116" s="107" t="s">
        <v>970</v>
      </c>
      <c r="K116" s="107" t="s">
        <v>971</v>
      </c>
      <c r="L116" s="107" t="s">
        <v>972</v>
      </c>
      <c r="M116" s="107" t="s">
        <v>973</v>
      </c>
      <c r="N116" s="107" t="s">
        <v>974</v>
      </c>
      <c r="O116" s="62" t="s">
        <v>319</v>
      </c>
      <c r="P116" s="62" t="s">
        <v>320</v>
      </c>
      <c r="Q116" s="62" t="s">
        <v>321</v>
      </c>
      <c r="R116" s="62" t="s">
        <v>322</v>
      </c>
      <c r="S116" s="79" t="s">
        <v>975</v>
      </c>
      <c r="T116" s="79" t="s">
        <v>976</v>
      </c>
      <c r="U116" s="79" t="s">
        <v>977</v>
      </c>
      <c r="V116" s="79" t="s">
        <v>978</v>
      </c>
      <c r="W116" s="80" t="s">
        <v>979</v>
      </c>
    </row>
    <row r="117" ht="16.35" spans="5:23">
      <c r="E117" s="19"/>
      <c r="F117" s="105" t="s">
        <v>980</v>
      </c>
      <c r="G117" s="101" t="s">
        <v>981</v>
      </c>
      <c r="H117" s="106" t="s">
        <v>982</v>
      </c>
      <c r="I117" s="106" t="s">
        <v>983</v>
      </c>
      <c r="J117" s="106" t="s">
        <v>984</v>
      </c>
      <c r="K117" s="106" t="s">
        <v>985</v>
      </c>
      <c r="L117" s="106" t="s">
        <v>986</v>
      </c>
      <c r="M117" s="106" t="s">
        <v>987</v>
      </c>
      <c r="N117" s="106" t="s">
        <v>988</v>
      </c>
      <c r="O117" s="63" t="s">
        <v>337</v>
      </c>
      <c r="P117" s="63" t="s">
        <v>338</v>
      </c>
      <c r="Q117" s="63" t="s">
        <v>339</v>
      </c>
      <c r="R117" s="63" t="s">
        <v>340</v>
      </c>
      <c r="S117" s="81" t="s">
        <v>989</v>
      </c>
      <c r="T117" s="81" t="s">
        <v>990</v>
      </c>
      <c r="U117" s="81" t="s">
        <v>991</v>
      </c>
      <c r="V117" s="81" t="s">
        <v>992</v>
      </c>
      <c r="W117" s="82" t="s">
        <v>993</v>
      </c>
    </row>
    <row r="118" spans="5:23">
      <c r="E118" s="22">
        <v>4</v>
      </c>
      <c r="F118" s="102"/>
      <c r="G118" s="103"/>
      <c r="H118" s="107" t="s">
        <v>994</v>
      </c>
      <c r="I118" s="107" t="s">
        <v>995</v>
      </c>
      <c r="J118" s="107" t="s">
        <v>996</v>
      </c>
      <c r="K118" s="107" t="s">
        <v>997</v>
      </c>
      <c r="L118" s="107" t="s">
        <v>998</v>
      </c>
      <c r="M118" s="107" t="s">
        <v>999</v>
      </c>
      <c r="N118" s="103"/>
      <c r="O118" s="38"/>
      <c r="P118" s="61" t="s">
        <v>352</v>
      </c>
      <c r="Q118" s="61" t="s">
        <v>353</v>
      </c>
      <c r="R118" s="61" t="s">
        <v>354</v>
      </c>
      <c r="S118" s="61" t="s">
        <v>355</v>
      </c>
      <c r="T118" s="77" t="s">
        <v>1000</v>
      </c>
      <c r="U118" s="77" t="s">
        <v>1001</v>
      </c>
      <c r="V118" s="38"/>
      <c r="W118" s="78"/>
    </row>
    <row r="119" spans="5:23">
      <c r="E119" s="13"/>
      <c r="F119" s="108" t="s">
        <v>1002</v>
      </c>
      <c r="G119" s="107" t="s">
        <v>1003</v>
      </c>
      <c r="H119" s="107" t="s">
        <v>1004</v>
      </c>
      <c r="I119" s="107" t="s">
        <v>1005</v>
      </c>
      <c r="J119" s="107" t="s">
        <v>1006</v>
      </c>
      <c r="K119" s="107" t="s">
        <v>1007</v>
      </c>
      <c r="L119" s="107" t="s">
        <v>1008</v>
      </c>
      <c r="M119" s="107" t="s">
        <v>1009</v>
      </c>
      <c r="N119" s="107" t="s">
        <v>1010</v>
      </c>
      <c r="O119" s="62" t="s">
        <v>367</v>
      </c>
      <c r="P119" s="62" t="s">
        <v>368</v>
      </c>
      <c r="Q119" s="62" t="s">
        <v>369</v>
      </c>
      <c r="R119" s="62" t="s">
        <v>370</v>
      </c>
      <c r="S119" s="79" t="s">
        <v>1011</v>
      </c>
      <c r="T119" s="79" t="s">
        <v>1012</v>
      </c>
      <c r="U119" s="79" t="s">
        <v>1013</v>
      </c>
      <c r="V119" s="79" t="s">
        <v>1014</v>
      </c>
      <c r="W119" s="80" t="s">
        <v>1015</v>
      </c>
    </row>
    <row r="120" ht="16.35" spans="5:23">
      <c r="E120" s="19"/>
      <c r="F120" s="109" t="s">
        <v>1016</v>
      </c>
      <c r="G120" s="106" t="s">
        <v>1017</v>
      </c>
      <c r="H120" s="106" t="s">
        <v>1018</v>
      </c>
      <c r="I120" s="106" t="s">
        <v>1019</v>
      </c>
      <c r="J120" s="106" t="s">
        <v>1020</v>
      </c>
      <c r="K120" s="106" t="s">
        <v>1021</v>
      </c>
      <c r="L120" s="106" t="s">
        <v>1022</v>
      </c>
      <c r="M120" s="106" t="s">
        <v>1023</v>
      </c>
      <c r="N120" s="106" t="s">
        <v>1024</v>
      </c>
      <c r="O120" s="63" t="s">
        <v>385</v>
      </c>
      <c r="P120" s="63" t="s">
        <v>386</v>
      </c>
      <c r="Q120" s="63" t="s">
        <v>387</v>
      </c>
      <c r="R120" s="63" t="s">
        <v>388</v>
      </c>
      <c r="S120" s="81" t="s">
        <v>1025</v>
      </c>
      <c r="T120" s="81" t="s">
        <v>1026</v>
      </c>
      <c r="U120" s="81" t="s">
        <v>1027</v>
      </c>
      <c r="V120" s="81" t="s">
        <v>1028</v>
      </c>
      <c r="W120" s="82" t="s">
        <v>1029</v>
      </c>
    </row>
    <row r="121" spans="5:23">
      <c r="E121" s="22">
        <v>5</v>
      </c>
      <c r="F121" s="102"/>
      <c r="G121" s="103"/>
      <c r="H121" s="107" t="s">
        <v>1030</v>
      </c>
      <c r="I121" s="107" t="s">
        <v>1031</v>
      </c>
      <c r="J121" s="107" t="s">
        <v>1032</v>
      </c>
      <c r="K121" s="107" t="s">
        <v>1033</v>
      </c>
      <c r="L121" s="107" t="s">
        <v>1034</v>
      </c>
      <c r="M121" s="107" t="s">
        <v>1035</v>
      </c>
      <c r="N121" s="103"/>
      <c r="O121" s="38"/>
      <c r="P121" s="61" t="s">
        <v>400</v>
      </c>
      <c r="Q121" s="61" t="s">
        <v>401</v>
      </c>
      <c r="R121" s="61" t="s">
        <v>402</v>
      </c>
      <c r="S121" s="61" t="s">
        <v>403</v>
      </c>
      <c r="T121" s="77" t="s">
        <v>1036</v>
      </c>
      <c r="U121" s="77" t="s">
        <v>1037</v>
      </c>
      <c r="V121" s="38"/>
      <c r="W121" s="78"/>
    </row>
    <row r="122" spans="5:23">
      <c r="E122" s="13"/>
      <c r="F122" s="108" t="s">
        <v>1038</v>
      </c>
      <c r="G122" s="107" t="s">
        <v>1039</v>
      </c>
      <c r="H122" s="107" t="s">
        <v>1040</v>
      </c>
      <c r="I122" s="107" t="s">
        <v>1041</v>
      </c>
      <c r="J122" s="107" t="s">
        <v>1042</v>
      </c>
      <c r="K122" s="107" t="s">
        <v>1043</v>
      </c>
      <c r="L122" s="107" t="s">
        <v>1044</v>
      </c>
      <c r="M122" s="107" t="s">
        <v>1045</v>
      </c>
      <c r="N122" s="107" t="s">
        <v>1046</v>
      </c>
      <c r="O122" s="62" t="s">
        <v>415</v>
      </c>
      <c r="P122" s="62" t="s">
        <v>416</v>
      </c>
      <c r="Q122" s="62" t="s">
        <v>417</v>
      </c>
      <c r="R122" s="62" t="s">
        <v>418</v>
      </c>
      <c r="S122" s="79" t="s">
        <v>1047</v>
      </c>
      <c r="T122" s="79" t="s">
        <v>1048</v>
      </c>
      <c r="U122" s="79" t="s">
        <v>1049</v>
      </c>
      <c r="V122" s="79" t="s">
        <v>1050</v>
      </c>
      <c r="W122" s="80" t="s">
        <v>1051</v>
      </c>
    </row>
    <row r="123" ht="16.35" spans="5:23">
      <c r="E123" s="19"/>
      <c r="F123" s="109" t="s">
        <v>1052</v>
      </c>
      <c r="G123" s="106" t="s">
        <v>1053</v>
      </c>
      <c r="H123" s="106" t="s">
        <v>1054</v>
      </c>
      <c r="I123" s="106" t="s">
        <v>1055</v>
      </c>
      <c r="J123" s="106" t="s">
        <v>1056</v>
      </c>
      <c r="K123" s="106" t="s">
        <v>1057</v>
      </c>
      <c r="L123" s="106" t="s">
        <v>1058</v>
      </c>
      <c r="M123" s="106" t="s">
        <v>1059</v>
      </c>
      <c r="N123" s="106" t="s">
        <v>1060</v>
      </c>
      <c r="O123" s="63" t="s">
        <v>433</v>
      </c>
      <c r="P123" s="63" t="s">
        <v>434</v>
      </c>
      <c r="Q123" s="63" t="s">
        <v>435</v>
      </c>
      <c r="R123" s="63" t="s">
        <v>436</v>
      </c>
      <c r="S123" s="81" t="s">
        <v>1061</v>
      </c>
      <c r="T123" s="81" t="s">
        <v>1062</v>
      </c>
      <c r="U123" s="81" t="s">
        <v>1063</v>
      </c>
      <c r="V123" s="81" t="s">
        <v>1064</v>
      </c>
      <c r="W123" s="82" t="s">
        <v>1065</v>
      </c>
    </row>
    <row r="124" spans="5:23">
      <c r="E124" s="22">
        <v>6</v>
      </c>
      <c r="F124" s="102"/>
      <c r="G124" s="103"/>
      <c r="H124" s="107" t="s">
        <v>1066</v>
      </c>
      <c r="I124" s="107" t="s">
        <v>1067</v>
      </c>
      <c r="J124" s="107" t="s">
        <v>1068</v>
      </c>
      <c r="K124" s="107" t="s">
        <v>1069</v>
      </c>
      <c r="L124" s="107" t="s">
        <v>1070</v>
      </c>
      <c r="M124" s="107" t="s">
        <v>1071</v>
      </c>
      <c r="N124" s="103"/>
      <c r="O124" s="38"/>
      <c r="P124" s="61" t="s">
        <v>448</v>
      </c>
      <c r="Q124" s="61" t="s">
        <v>449</v>
      </c>
      <c r="R124" s="61" t="s">
        <v>450</v>
      </c>
      <c r="S124" s="61" t="s">
        <v>451</v>
      </c>
      <c r="T124" s="77" t="s">
        <v>1072</v>
      </c>
      <c r="U124" s="77" t="s">
        <v>1073</v>
      </c>
      <c r="V124" s="38"/>
      <c r="W124" s="78"/>
    </row>
    <row r="125" spans="5:23">
      <c r="E125" s="13"/>
      <c r="F125" s="108" t="s">
        <v>1074</v>
      </c>
      <c r="G125" s="107" t="s">
        <v>1075</v>
      </c>
      <c r="H125" s="107" t="s">
        <v>1076</v>
      </c>
      <c r="I125" s="107" t="s">
        <v>1077</v>
      </c>
      <c r="J125" s="107" t="s">
        <v>1078</v>
      </c>
      <c r="K125" s="107" t="s">
        <v>1079</v>
      </c>
      <c r="L125" s="107" t="s">
        <v>1080</v>
      </c>
      <c r="M125" s="107" t="s">
        <v>1081</v>
      </c>
      <c r="N125" s="107" t="s">
        <v>1082</v>
      </c>
      <c r="O125" s="62" t="s">
        <v>463</v>
      </c>
      <c r="P125" s="62" t="s">
        <v>464</v>
      </c>
      <c r="Q125" s="62" t="s">
        <v>465</v>
      </c>
      <c r="R125" s="62" t="s">
        <v>466</v>
      </c>
      <c r="S125" s="79" t="s">
        <v>1083</v>
      </c>
      <c r="T125" s="79" t="s">
        <v>1084</v>
      </c>
      <c r="U125" s="79" t="s">
        <v>1085</v>
      </c>
      <c r="V125" s="79" t="s">
        <v>1086</v>
      </c>
      <c r="W125" s="80" t="s">
        <v>1087</v>
      </c>
    </row>
    <row r="126" ht="16.35" spans="5:23">
      <c r="E126" s="19"/>
      <c r="F126" s="109" t="s">
        <v>1088</v>
      </c>
      <c r="G126" s="106" t="s">
        <v>1089</v>
      </c>
      <c r="H126" s="106" t="s">
        <v>1090</v>
      </c>
      <c r="I126" s="106" t="s">
        <v>1091</v>
      </c>
      <c r="J126" s="106" t="s">
        <v>1092</v>
      </c>
      <c r="K126" s="106" t="s">
        <v>1093</v>
      </c>
      <c r="L126" s="106" t="s">
        <v>1094</v>
      </c>
      <c r="M126" s="106" t="s">
        <v>1095</v>
      </c>
      <c r="N126" s="106" t="s">
        <v>1096</v>
      </c>
      <c r="O126" s="63" t="s">
        <v>481</v>
      </c>
      <c r="P126" s="63" t="s">
        <v>482</v>
      </c>
      <c r="Q126" s="63" t="s">
        <v>483</v>
      </c>
      <c r="R126" s="83" t="s">
        <v>484</v>
      </c>
      <c r="S126" s="84" t="s">
        <v>1097</v>
      </c>
      <c r="T126" s="84" t="s">
        <v>1098</v>
      </c>
      <c r="U126" s="84" t="s">
        <v>1099</v>
      </c>
      <c r="V126" s="84" t="s">
        <v>1100</v>
      </c>
      <c r="W126" s="85" t="s">
        <v>1101</v>
      </c>
    </row>
    <row r="127" spans="5:23">
      <c r="E127" s="22">
        <v>7</v>
      </c>
      <c r="F127" s="102"/>
      <c r="G127" s="103"/>
      <c r="H127" s="107" t="s">
        <v>1102</v>
      </c>
      <c r="I127" s="107" t="s">
        <v>1103</v>
      </c>
      <c r="J127" s="107" t="s">
        <v>1104</v>
      </c>
      <c r="K127" s="110"/>
      <c r="L127" s="110"/>
      <c r="M127" s="110"/>
      <c r="N127" s="103"/>
      <c r="O127" s="38"/>
      <c r="P127" s="61" t="s">
        <v>493</v>
      </c>
      <c r="Q127" s="86" t="s">
        <v>494</v>
      </c>
      <c r="R127" s="87"/>
      <c r="S127" s="77" t="s">
        <v>1105</v>
      </c>
      <c r="T127" s="77" t="s">
        <v>1106</v>
      </c>
      <c r="U127" s="88" t="s">
        <v>1107</v>
      </c>
      <c r="V127" s="38"/>
      <c r="W127" s="78"/>
    </row>
    <row r="128" ht="16.35" spans="5:23">
      <c r="E128" s="13"/>
      <c r="F128" s="108" t="s">
        <v>1108</v>
      </c>
      <c r="G128" s="107" t="s">
        <v>1109</v>
      </c>
      <c r="H128" s="107" t="s">
        <v>1110</v>
      </c>
      <c r="I128" s="107" t="s">
        <v>1111</v>
      </c>
      <c r="J128" s="107" t="s">
        <v>1112</v>
      </c>
      <c r="K128" s="110"/>
      <c r="L128" s="110"/>
      <c r="M128" s="110"/>
      <c r="N128" s="110"/>
      <c r="O128" s="62" t="s">
        <v>503</v>
      </c>
      <c r="P128" s="62" t="s">
        <v>504</v>
      </c>
      <c r="Q128" s="86" t="s">
        <v>505</v>
      </c>
      <c r="R128" s="89"/>
      <c r="S128" s="84" t="s">
        <v>1113</v>
      </c>
      <c r="T128" s="79" t="s">
        <v>1114</v>
      </c>
      <c r="U128" s="84" t="s">
        <v>1115</v>
      </c>
      <c r="V128" s="90"/>
      <c r="W128" s="91"/>
    </row>
    <row r="129" ht="16.35" spans="5:23">
      <c r="E129" s="19"/>
      <c r="F129" s="109" t="s">
        <v>1116</v>
      </c>
      <c r="G129" s="106" t="s">
        <v>1117</v>
      </c>
      <c r="H129" s="106" t="s">
        <v>1118</v>
      </c>
      <c r="I129" s="106" t="s">
        <v>1119</v>
      </c>
      <c r="J129" s="106"/>
      <c r="K129" s="111"/>
      <c r="L129" s="111"/>
      <c r="M129" s="111"/>
      <c r="N129" s="111"/>
      <c r="O129" s="63" t="s">
        <v>513</v>
      </c>
      <c r="P129" s="62" t="s">
        <v>514</v>
      </c>
      <c r="Q129" s="86" t="s">
        <v>515</v>
      </c>
      <c r="R129" s="92"/>
      <c r="S129" s="81" t="s">
        <v>1120</v>
      </c>
      <c r="T129" s="81" t="s">
        <v>1121</v>
      </c>
      <c r="U129" s="93"/>
      <c r="V129" s="94"/>
      <c r="W129" s="95"/>
    </row>
    <row r="130" ht="16.35"/>
    <row r="131" spans="5:23">
      <c r="E131" s="36" t="s">
        <v>518</v>
      </c>
      <c r="F131" s="54"/>
      <c r="G131" s="15"/>
      <c r="H131" s="16">
        <v>5</v>
      </c>
      <c r="I131" s="16">
        <v>8</v>
      </c>
      <c r="J131" s="16">
        <v>11</v>
      </c>
      <c r="K131" s="16">
        <v>14</v>
      </c>
      <c r="L131" s="16">
        <v>17</v>
      </c>
      <c r="M131" s="16">
        <v>20</v>
      </c>
      <c r="N131" s="60"/>
      <c r="O131" s="15"/>
      <c r="P131" s="16">
        <v>27</v>
      </c>
      <c r="Q131" s="16">
        <v>30</v>
      </c>
      <c r="R131" s="16">
        <v>33</v>
      </c>
      <c r="S131" s="16">
        <v>36</v>
      </c>
      <c r="T131" s="16">
        <v>39</v>
      </c>
      <c r="U131" s="16">
        <v>42</v>
      </c>
      <c r="V131" s="60"/>
      <c r="W131" s="97"/>
    </row>
    <row r="132" spans="5:23">
      <c r="E132" s="40"/>
      <c r="F132" s="55">
        <v>1</v>
      </c>
      <c r="G132" s="18">
        <v>3</v>
      </c>
      <c r="H132" s="18">
        <v>6</v>
      </c>
      <c r="I132" s="18">
        <v>9</v>
      </c>
      <c r="J132" s="18">
        <v>12</v>
      </c>
      <c r="K132" s="18">
        <v>15</v>
      </c>
      <c r="L132" s="18">
        <v>18</v>
      </c>
      <c r="M132" s="18">
        <v>21</v>
      </c>
      <c r="N132" s="18">
        <v>23</v>
      </c>
      <c r="O132" s="18">
        <v>25</v>
      </c>
      <c r="P132" s="18">
        <v>28</v>
      </c>
      <c r="Q132" s="18">
        <v>31</v>
      </c>
      <c r="R132" s="18">
        <v>34</v>
      </c>
      <c r="S132" s="18">
        <v>37</v>
      </c>
      <c r="T132" s="18">
        <v>40</v>
      </c>
      <c r="U132" s="18">
        <v>43</v>
      </c>
      <c r="V132" s="18">
        <v>45</v>
      </c>
      <c r="W132" s="98">
        <v>47</v>
      </c>
    </row>
    <row r="133" ht="16.35" spans="5:23">
      <c r="E133" s="43"/>
      <c r="F133" s="56">
        <v>2</v>
      </c>
      <c r="G133" s="57">
        <v>4</v>
      </c>
      <c r="H133" s="57">
        <v>7</v>
      </c>
      <c r="I133" s="57">
        <v>10</v>
      </c>
      <c r="J133" s="57">
        <v>13</v>
      </c>
      <c r="K133" s="57">
        <v>16</v>
      </c>
      <c r="L133" s="57">
        <v>19</v>
      </c>
      <c r="M133" s="57">
        <v>22</v>
      </c>
      <c r="N133" s="57">
        <v>24</v>
      </c>
      <c r="O133" s="57">
        <v>26</v>
      </c>
      <c r="P133" s="57">
        <v>29</v>
      </c>
      <c r="Q133" s="57">
        <v>32</v>
      </c>
      <c r="R133" s="57">
        <v>35</v>
      </c>
      <c r="S133" s="57">
        <v>38</v>
      </c>
      <c r="T133" s="57">
        <v>41</v>
      </c>
      <c r="U133" s="57">
        <v>44</v>
      </c>
      <c r="V133" s="57">
        <v>46</v>
      </c>
      <c r="W133" s="99">
        <v>48</v>
      </c>
    </row>
    <row r="134" ht="16.35"/>
    <row r="135" ht="16.35" spans="6:23">
      <c r="F135" s="34" t="s">
        <v>1122</v>
      </c>
      <c r="G135" s="35"/>
      <c r="H135" s="35"/>
      <c r="I135" s="35"/>
      <c r="J135" s="35"/>
      <c r="K135" s="35"/>
      <c r="L135" s="35"/>
      <c r="M135" s="35"/>
      <c r="N135" s="35"/>
      <c r="O135" s="35"/>
      <c r="P135" s="35"/>
      <c r="Q135" s="35"/>
      <c r="R135" s="35"/>
      <c r="S135" s="35"/>
      <c r="T135" s="35"/>
      <c r="U135" s="35"/>
      <c r="V135" s="35"/>
      <c r="W135" s="76"/>
    </row>
    <row r="136" spans="5:23">
      <c r="E136" s="36">
        <v>2</v>
      </c>
      <c r="F136" s="58"/>
      <c r="G136" s="58"/>
      <c r="H136" s="59" t="s">
        <v>1123</v>
      </c>
      <c r="I136" s="59" t="s">
        <v>1124</v>
      </c>
      <c r="J136" s="59" t="s">
        <v>1125</v>
      </c>
      <c r="K136" s="59" t="s">
        <v>1126</v>
      </c>
      <c r="L136" s="59" t="s">
        <v>1127</v>
      </c>
      <c r="M136" s="59" t="s">
        <v>1128</v>
      </c>
      <c r="N136" s="58"/>
      <c r="O136" s="38"/>
      <c r="P136" s="61" t="s">
        <v>256</v>
      </c>
      <c r="Q136" s="61" t="s">
        <v>257</v>
      </c>
      <c r="R136" s="61" t="s">
        <v>258</v>
      </c>
      <c r="S136" s="61" t="s">
        <v>259</v>
      </c>
      <c r="T136" s="77" t="s">
        <v>1129</v>
      </c>
      <c r="U136" s="77" t="s">
        <v>1130</v>
      </c>
      <c r="V136" s="38"/>
      <c r="W136" s="78"/>
    </row>
    <row r="137" spans="5:23">
      <c r="E137" s="40"/>
      <c r="F137" s="100" t="s">
        <v>1131</v>
      </c>
      <c r="G137" s="100" t="s">
        <v>1132</v>
      </c>
      <c r="H137" s="100" t="s">
        <v>1133</v>
      </c>
      <c r="I137" s="100" t="s">
        <v>1134</v>
      </c>
      <c r="J137" s="100" t="s">
        <v>1135</v>
      </c>
      <c r="K137" s="100" t="s">
        <v>1136</v>
      </c>
      <c r="L137" s="100" t="s">
        <v>1137</v>
      </c>
      <c r="M137" s="100" t="s">
        <v>1138</v>
      </c>
      <c r="N137" s="100" t="s">
        <v>1139</v>
      </c>
      <c r="O137" s="62" t="s">
        <v>271</v>
      </c>
      <c r="P137" s="62" t="s">
        <v>272</v>
      </c>
      <c r="Q137" s="62" t="s">
        <v>273</v>
      </c>
      <c r="R137" s="62" t="s">
        <v>274</v>
      </c>
      <c r="S137" s="79" t="s">
        <v>1140</v>
      </c>
      <c r="T137" s="79" t="s">
        <v>1141</v>
      </c>
      <c r="U137" s="79" t="s">
        <v>1142</v>
      </c>
      <c r="V137" s="79" t="s">
        <v>1143</v>
      </c>
      <c r="W137" s="80" t="s">
        <v>1144</v>
      </c>
    </row>
    <row r="138" ht="16.35" spans="5:23">
      <c r="E138" s="43"/>
      <c r="F138" s="101" t="s">
        <v>1145</v>
      </c>
      <c r="G138" s="101" t="s">
        <v>1146</v>
      </c>
      <c r="H138" s="101" t="s">
        <v>1147</v>
      </c>
      <c r="I138" s="101" t="s">
        <v>1148</v>
      </c>
      <c r="J138" s="101" t="s">
        <v>1149</v>
      </c>
      <c r="K138" s="101" t="s">
        <v>1150</v>
      </c>
      <c r="L138" s="101" t="s">
        <v>1151</v>
      </c>
      <c r="M138" s="101" t="s">
        <v>1152</v>
      </c>
      <c r="N138" s="101" t="s">
        <v>1153</v>
      </c>
      <c r="O138" s="63" t="s">
        <v>289</v>
      </c>
      <c r="P138" s="63" t="s">
        <v>290</v>
      </c>
      <c r="Q138" s="63" t="s">
        <v>291</v>
      </c>
      <c r="R138" s="63" t="s">
        <v>292</v>
      </c>
      <c r="S138" s="81" t="s">
        <v>1154</v>
      </c>
      <c r="T138" s="81" t="s">
        <v>1155</v>
      </c>
      <c r="U138" s="81" t="s">
        <v>1156</v>
      </c>
      <c r="V138" s="81" t="s">
        <v>1157</v>
      </c>
      <c r="W138" s="82" t="s">
        <v>1158</v>
      </c>
    </row>
    <row r="139" spans="5:23">
      <c r="E139" s="13">
        <v>3</v>
      </c>
      <c r="F139" s="102"/>
      <c r="G139" s="103"/>
      <c r="H139" s="100" t="s">
        <v>1159</v>
      </c>
      <c r="I139" s="107" t="s">
        <v>1160</v>
      </c>
      <c r="J139" s="107" t="s">
        <v>1161</v>
      </c>
      <c r="K139" s="107" t="s">
        <v>1162</v>
      </c>
      <c r="L139" s="107" t="s">
        <v>1163</v>
      </c>
      <c r="M139" s="107" t="s">
        <v>1164</v>
      </c>
      <c r="N139" s="103"/>
      <c r="O139" s="38"/>
      <c r="P139" s="61" t="s">
        <v>304</v>
      </c>
      <c r="Q139" s="61" t="s">
        <v>305</v>
      </c>
      <c r="R139" s="61" t="s">
        <v>306</v>
      </c>
      <c r="S139" s="61" t="s">
        <v>307</v>
      </c>
      <c r="T139" s="77" t="s">
        <v>1165</v>
      </c>
      <c r="U139" s="77" t="s">
        <v>1166</v>
      </c>
      <c r="V139" s="38"/>
      <c r="W139" s="78"/>
    </row>
    <row r="140" spans="5:23">
      <c r="E140" s="13"/>
      <c r="F140" s="104" t="s">
        <v>1167</v>
      </c>
      <c r="G140" s="100" t="s">
        <v>1168</v>
      </c>
      <c r="H140" s="100" t="s">
        <v>1169</v>
      </c>
      <c r="I140" s="107" t="s">
        <v>1170</v>
      </c>
      <c r="J140" s="107" t="s">
        <v>1171</v>
      </c>
      <c r="K140" s="107" t="s">
        <v>1172</v>
      </c>
      <c r="L140" s="107" t="s">
        <v>1173</v>
      </c>
      <c r="M140" s="107" t="s">
        <v>1174</v>
      </c>
      <c r="N140" s="107" t="s">
        <v>1175</v>
      </c>
      <c r="O140" s="62" t="s">
        <v>319</v>
      </c>
      <c r="P140" s="62" t="s">
        <v>320</v>
      </c>
      <c r="Q140" s="62" t="s">
        <v>321</v>
      </c>
      <c r="R140" s="62" t="s">
        <v>322</v>
      </c>
      <c r="S140" s="79" t="s">
        <v>1176</v>
      </c>
      <c r="T140" s="79" t="s">
        <v>1177</v>
      </c>
      <c r="U140" s="79" t="s">
        <v>1178</v>
      </c>
      <c r="V140" s="79" t="s">
        <v>1179</v>
      </c>
      <c r="W140" s="80" t="s">
        <v>1180</v>
      </c>
    </row>
    <row r="141" ht="16.35" spans="5:23">
      <c r="E141" s="19"/>
      <c r="F141" s="105" t="s">
        <v>1181</v>
      </c>
      <c r="G141" s="101" t="s">
        <v>1182</v>
      </c>
      <c r="H141" s="106" t="s">
        <v>1183</v>
      </c>
      <c r="I141" s="106" t="s">
        <v>1184</v>
      </c>
      <c r="J141" s="106" t="s">
        <v>1185</v>
      </c>
      <c r="K141" s="106" t="s">
        <v>1186</v>
      </c>
      <c r="L141" s="106" t="s">
        <v>1187</v>
      </c>
      <c r="M141" s="106" t="s">
        <v>1188</v>
      </c>
      <c r="N141" s="106" t="s">
        <v>1189</v>
      </c>
      <c r="O141" s="63" t="s">
        <v>337</v>
      </c>
      <c r="P141" s="63" t="s">
        <v>338</v>
      </c>
      <c r="Q141" s="63" t="s">
        <v>339</v>
      </c>
      <c r="R141" s="63" t="s">
        <v>340</v>
      </c>
      <c r="S141" s="81" t="s">
        <v>1190</v>
      </c>
      <c r="T141" s="81" t="s">
        <v>1191</v>
      </c>
      <c r="U141" s="81" t="s">
        <v>1192</v>
      </c>
      <c r="V141" s="81" t="s">
        <v>1193</v>
      </c>
      <c r="W141" s="82" t="s">
        <v>1194</v>
      </c>
    </row>
    <row r="142" spans="5:23">
      <c r="E142" s="22">
        <v>4</v>
      </c>
      <c r="F142" s="102"/>
      <c r="G142" s="103"/>
      <c r="H142" s="107" t="s">
        <v>1195</v>
      </c>
      <c r="I142" s="107" t="s">
        <v>1196</v>
      </c>
      <c r="J142" s="107" t="s">
        <v>1197</v>
      </c>
      <c r="K142" s="107" t="s">
        <v>1198</v>
      </c>
      <c r="L142" s="107" t="s">
        <v>1199</v>
      </c>
      <c r="M142" s="107" t="s">
        <v>1200</v>
      </c>
      <c r="N142" s="103"/>
      <c r="O142" s="38"/>
      <c r="P142" s="61" t="s">
        <v>352</v>
      </c>
      <c r="Q142" s="61" t="s">
        <v>353</v>
      </c>
      <c r="R142" s="61" t="s">
        <v>354</v>
      </c>
      <c r="S142" s="61" t="s">
        <v>355</v>
      </c>
      <c r="T142" s="77" t="s">
        <v>1201</v>
      </c>
      <c r="U142" s="77" t="s">
        <v>1202</v>
      </c>
      <c r="V142" s="38"/>
      <c r="W142" s="78"/>
    </row>
    <row r="143" spans="5:23">
      <c r="E143" s="13"/>
      <c r="F143" s="108" t="s">
        <v>1203</v>
      </c>
      <c r="G143" s="107" t="s">
        <v>1204</v>
      </c>
      <c r="H143" s="107" t="s">
        <v>1205</v>
      </c>
      <c r="I143" s="107" t="s">
        <v>1206</v>
      </c>
      <c r="J143" s="107" t="s">
        <v>1207</v>
      </c>
      <c r="K143" s="107" t="s">
        <v>1208</v>
      </c>
      <c r="L143" s="107" t="s">
        <v>1209</v>
      </c>
      <c r="M143" s="107" t="s">
        <v>1210</v>
      </c>
      <c r="N143" s="107" t="s">
        <v>1211</v>
      </c>
      <c r="O143" s="62" t="s">
        <v>367</v>
      </c>
      <c r="P143" s="62" t="s">
        <v>368</v>
      </c>
      <c r="Q143" s="62" t="s">
        <v>369</v>
      </c>
      <c r="R143" s="62" t="s">
        <v>370</v>
      </c>
      <c r="S143" s="79" t="s">
        <v>1212</v>
      </c>
      <c r="T143" s="79" t="s">
        <v>1213</v>
      </c>
      <c r="U143" s="79" t="s">
        <v>1214</v>
      </c>
      <c r="V143" s="79" t="s">
        <v>1215</v>
      </c>
      <c r="W143" s="80" t="s">
        <v>1216</v>
      </c>
    </row>
    <row r="144" ht="16.35" spans="5:23">
      <c r="E144" s="19"/>
      <c r="F144" s="109" t="s">
        <v>1217</v>
      </c>
      <c r="G144" s="106" t="s">
        <v>1218</v>
      </c>
      <c r="H144" s="106" t="s">
        <v>1219</v>
      </c>
      <c r="I144" s="106" t="s">
        <v>1220</v>
      </c>
      <c r="J144" s="106" t="s">
        <v>1221</v>
      </c>
      <c r="K144" s="106" t="s">
        <v>1222</v>
      </c>
      <c r="L144" s="106" t="s">
        <v>1223</v>
      </c>
      <c r="M144" s="106" t="s">
        <v>1224</v>
      </c>
      <c r="N144" s="106" t="s">
        <v>1225</v>
      </c>
      <c r="O144" s="63" t="s">
        <v>385</v>
      </c>
      <c r="P144" s="63" t="s">
        <v>386</v>
      </c>
      <c r="Q144" s="63" t="s">
        <v>387</v>
      </c>
      <c r="R144" s="63" t="s">
        <v>388</v>
      </c>
      <c r="S144" s="81" t="s">
        <v>1226</v>
      </c>
      <c r="T144" s="81" t="s">
        <v>1227</v>
      </c>
      <c r="U144" s="81" t="s">
        <v>1228</v>
      </c>
      <c r="V144" s="81" t="s">
        <v>1229</v>
      </c>
      <c r="W144" s="82" t="s">
        <v>1230</v>
      </c>
    </row>
    <row r="145" spans="5:23">
      <c r="E145" s="22">
        <v>5</v>
      </c>
      <c r="F145" s="102"/>
      <c r="G145" s="103"/>
      <c r="H145" s="107" t="s">
        <v>1231</v>
      </c>
      <c r="I145" s="107" t="s">
        <v>1232</v>
      </c>
      <c r="J145" s="107" t="s">
        <v>1233</v>
      </c>
      <c r="K145" s="107" t="s">
        <v>1234</v>
      </c>
      <c r="L145" s="107" t="s">
        <v>1235</v>
      </c>
      <c r="M145" s="107" t="s">
        <v>1236</v>
      </c>
      <c r="N145" s="103"/>
      <c r="O145" s="38"/>
      <c r="P145" s="61" t="s">
        <v>400</v>
      </c>
      <c r="Q145" s="61" t="s">
        <v>401</v>
      </c>
      <c r="R145" s="61" t="s">
        <v>402</v>
      </c>
      <c r="S145" s="61" t="s">
        <v>403</v>
      </c>
      <c r="T145" s="77" t="s">
        <v>1237</v>
      </c>
      <c r="U145" s="77" t="s">
        <v>1238</v>
      </c>
      <c r="V145" s="38"/>
      <c r="W145" s="78"/>
    </row>
    <row r="146" spans="5:23">
      <c r="E146" s="13"/>
      <c r="F146" s="108" t="s">
        <v>1239</v>
      </c>
      <c r="G146" s="107" t="s">
        <v>1240</v>
      </c>
      <c r="H146" s="107" t="s">
        <v>1241</v>
      </c>
      <c r="I146" s="107" t="s">
        <v>1242</v>
      </c>
      <c r="J146" s="107" t="s">
        <v>1243</v>
      </c>
      <c r="K146" s="107" t="s">
        <v>1244</v>
      </c>
      <c r="L146" s="107" t="s">
        <v>1245</v>
      </c>
      <c r="M146" s="107" t="s">
        <v>1246</v>
      </c>
      <c r="N146" s="107" t="s">
        <v>1247</v>
      </c>
      <c r="O146" s="62" t="s">
        <v>415</v>
      </c>
      <c r="P146" s="62" t="s">
        <v>416</v>
      </c>
      <c r="Q146" s="62" t="s">
        <v>417</v>
      </c>
      <c r="R146" s="62" t="s">
        <v>418</v>
      </c>
      <c r="S146" s="79" t="s">
        <v>1248</v>
      </c>
      <c r="T146" s="79" t="s">
        <v>1249</v>
      </c>
      <c r="U146" s="79" t="s">
        <v>1250</v>
      </c>
      <c r="V146" s="79" t="s">
        <v>1251</v>
      </c>
      <c r="W146" s="80" t="s">
        <v>1252</v>
      </c>
    </row>
    <row r="147" ht="16.35" spans="5:23">
      <c r="E147" s="19"/>
      <c r="F147" s="109" t="s">
        <v>1253</v>
      </c>
      <c r="G147" s="106" t="s">
        <v>1254</v>
      </c>
      <c r="H147" s="106" t="s">
        <v>1255</v>
      </c>
      <c r="I147" s="106" t="s">
        <v>1256</v>
      </c>
      <c r="J147" s="106" t="s">
        <v>1257</v>
      </c>
      <c r="K147" s="106" t="s">
        <v>1258</v>
      </c>
      <c r="L147" s="106" t="s">
        <v>1259</v>
      </c>
      <c r="M147" s="106" t="s">
        <v>1260</v>
      </c>
      <c r="N147" s="106" t="s">
        <v>1261</v>
      </c>
      <c r="O147" s="63" t="s">
        <v>433</v>
      </c>
      <c r="P147" s="63" t="s">
        <v>434</v>
      </c>
      <c r="Q147" s="63" t="s">
        <v>435</v>
      </c>
      <c r="R147" s="63" t="s">
        <v>436</v>
      </c>
      <c r="S147" s="81" t="s">
        <v>1262</v>
      </c>
      <c r="T147" s="81" t="s">
        <v>1263</v>
      </c>
      <c r="U147" s="81" t="s">
        <v>1264</v>
      </c>
      <c r="V147" s="81" t="s">
        <v>1265</v>
      </c>
      <c r="W147" s="82" t="s">
        <v>1266</v>
      </c>
    </row>
    <row r="148" spans="5:23">
      <c r="E148" s="22">
        <v>6</v>
      </c>
      <c r="F148" s="102"/>
      <c r="G148" s="103"/>
      <c r="H148" s="107" t="s">
        <v>1267</v>
      </c>
      <c r="I148" s="107" t="s">
        <v>1268</v>
      </c>
      <c r="J148" s="107" t="s">
        <v>1269</v>
      </c>
      <c r="K148" s="107" t="s">
        <v>1270</v>
      </c>
      <c r="L148" s="107" t="s">
        <v>1271</v>
      </c>
      <c r="M148" s="107" t="s">
        <v>1272</v>
      </c>
      <c r="N148" s="103"/>
      <c r="O148" s="38"/>
      <c r="P148" s="61" t="s">
        <v>448</v>
      </c>
      <c r="Q148" s="61" t="s">
        <v>449</v>
      </c>
      <c r="R148" s="61" t="s">
        <v>450</v>
      </c>
      <c r="S148" s="61" t="s">
        <v>451</v>
      </c>
      <c r="T148" s="77" t="s">
        <v>1273</v>
      </c>
      <c r="U148" s="77" t="s">
        <v>1274</v>
      </c>
      <c r="V148" s="38"/>
      <c r="W148" s="78"/>
    </row>
    <row r="149" spans="5:23">
      <c r="E149" s="13"/>
      <c r="F149" s="108" t="s">
        <v>1275</v>
      </c>
      <c r="G149" s="107" t="s">
        <v>1276</v>
      </c>
      <c r="H149" s="107" t="s">
        <v>1277</v>
      </c>
      <c r="I149" s="107" t="s">
        <v>1278</v>
      </c>
      <c r="J149" s="107" t="s">
        <v>1279</v>
      </c>
      <c r="K149" s="107" t="s">
        <v>1280</v>
      </c>
      <c r="L149" s="107" t="s">
        <v>1281</v>
      </c>
      <c r="M149" s="107" t="s">
        <v>1282</v>
      </c>
      <c r="N149" s="107" t="s">
        <v>1283</v>
      </c>
      <c r="O149" s="62" t="s">
        <v>463</v>
      </c>
      <c r="P149" s="62" t="s">
        <v>464</v>
      </c>
      <c r="Q149" s="62" t="s">
        <v>465</v>
      </c>
      <c r="R149" s="62" t="s">
        <v>466</v>
      </c>
      <c r="S149" s="79" t="s">
        <v>1284</v>
      </c>
      <c r="T149" s="79" t="s">
        <v>1285</v>
      </c>
      <c r="U149" s="79" t="s">
        <v>1286</v>
      </c>
      <c r="V149" s="79" t="s">
        <v>1287</v>
      </c>
      <c r="W149" s="80" t="s">
        <v>1288</v>
      </c>
    </row>
    <row r="150" ht="16.35" spans="5:23">
      <c r="E150" s="19"/>
      <c r="F150" s="109" t="s">
        <v>1289</v>
      </c>
      <c r="G150" s="106" t="s">
        <v>1290</v>
      </c>
      <c r="H150" s="106" t="s">
        <v>1291</v>
      </c>
      <c r="I150" s="106" t="s">
        <v>1292</v>
      </c>
      <c r="J150" s="106" t="s">
        <v>1293</v>
      </c>
      <c r="K150" s="106" t="s">
        <v>1294</v>
      </c>
      <c r="L150" s="106" t="s">
        <v>1295</v>
      </c>
      <c r="M150" s="106" t="s">
        <v>1296</v>
      </c>
      <c r="N150" s="106" t="s">
        <v>1297</v>
      </c>
      <c r="O150" s="63" t="s">
        <v>481</v>
      </c>
      <c r="P150" s="63" t="s">
        <v>482</v>
      </c>
      <c r="Q150" s="63" t="s">
        <v>483</v>
      </c>
      <c r="R150" s="83" t="s">
        <v>484</v>
      </c>
      <c r="S150" s="84" t="s">
        <v>1298</v>
      </c>
      <c r="T150" s="84" t="s">
        <v>1299</v>
      </c>
      <c r="U150" s="84" t="s">
        <v>1300</v>
      </c>
      <c r="V150" s="84" t="s">
        <v>1301</v>
      </c>
      <c r="W150" s="85" t="s">
        <v>1302</v>
      </c>
    </row>
    <row r="151" spans="5:23">
      <c r="E151" s="22">
        <v>7</v>
      </c>
      <c r="F151" s="102"/>
      <c r="G151" s="103"/>
      <c r="H151" s="107" t="s">
        <v>1303</v>
      </c>
      <c r="I151" s="107" t="s">
        <v>1304</v>
      </c>
      <c r="J151" s="107" t="s">
        <v>1305</v>
      </c>
      <c r="K151" s="110"/>
      <c r="L151" s="110"/>
      <c r="M151" s="110"/>
      <c r="N151" s="103"/>
      <c r="O151" s="38"/>
      <c r="P151" s="61" t="s">
        <v>493</v>
      </c>
      <c r="Q151" s="86" t="s">
        <v>494</v>
      </c>
      <c r="R151" s="87"/>
      <c r="S151" s="77" t="s">
        <v>1306</v>
      </c>
      <c r="T151" s="77" t="s">
        <v>1307</v>
      </c>
      <c r="U151" s="88" t="s">
        <v>1308</v>
      </c>
      <c r="V151" s="38"/>
      <c r="W151" s="78"/>
    </row>
    <row r="152" ht="16.35" spans="5:23">
      <c r="E152" s="13"/>
      <c r="F152" s="108" t="s">
        <v>1309</v>
      </c>
      <c r="G152" s="107" t="s">
        <v>1310</v>
      </c>
      <c r="H152" s="107" t="s">
        <v>1311</v>
      </c>
      <c r="I152" s="107" t="s">
        <v>1312</v>
      </c>
      <c r="J152" s="107" t="s">
        <v>1313</v>
      </c>
      <c r="K152" s="110"/>
      <c r="L152" s="110"/>
      <c r="M152" s="110"/>
      <c r="N152" s="110"/>
      <c r="O152" s="62" t="s">
        <v>503</v>
      </c>
      <c r="P152" s="62" t="s">
        <v>504</v>
      </c>
      <c r="Q152" s="86" t="s">
        <v>505</v>
      </c>
      <c r="R152" s="89"/>
      <c r="S152" s="84" t="s">
        <v>1314</v>
      </c>
      <c r="T152" s="79" t="s">
        <v>1315</v>
      </c>
      <c r="U152" s="84" t="s">
        <v>1316</v>
      </c>
      <c r="V152" s="90"/>
      <c r="W152" s="91"/>
    </row>
    <row r="153" ht="16.35" spans="5:23">
      <c r="E153" s="19"/>
      <c r="F153" s="109" t="s">
        <v>1317</v>
      </c>
      <c r="G153" s="106" t="s">
        <v>1318</v>
      </c>
      <c r="H153" s="106" t="s">
        <v>1319</v>
      </c>
      <c r="I153" s="106" t="s">
        <v>1320</v>
      </c>
      <c r="J153" s="106"/>
      <c r="K153" s="111"/>
      <c r="L153" s="111"/>
      <c r="M153" s="111"/>
      <c r="N153" s="111"/>
      <c r="O153" s="63" t="s">
        <v>513</v>
      </c>
      <c r="P153" s="62" t="s">
        <v>514</v>
      </c>
      <c r="Q153" s="86" t="s">
        <v>515</v>
      </c>
      <c r="R153" s="92"/>
      <c r="S153" s="81" t="s">
        <v>1321</v>
      </c>
      <c r="T153" s="81" t="s">
        <v>1322</v>
      </c>
      <c r="U153" s="93"/>
      <c r="V153" s="94"/>
      <c r="W153" s="95"/>
    </row>
    <row r="154" ht="16.35"/>
    <row r="155" spans="5:23">
      <c r="E155" s="36" t="s">
        <v>518</v>
      </c>
      <c r="F155" s="54"/>
      <c r="G155" s="15"/>
      <c r="H155" s="16">
        <v>5</v>
      </c>
      <c r="I155" s="16">
        <v>8</v>
      </c>
      <c r="J155" s="16">
        <v>11</v>
      </c>
      <c r="K155" s="16">
        <v>14</v>
      </c>
      <c r="L155" s="16">
        <v>17</v>
      </c>
      <c r="M155" s="16">
        <v>20</v>
      </c>
      <c r="N155" s="60"/>
      <c r="O155" s="15"/>
      <c r="P155" s="16">
        <v>27</v>
      </c>
      <c r="Q155" s="16">
        <v>30</v>
      </c>
      <c r="R155" s="16">
        <v>33</v>
      </c>
      <c r="S155" s="16">
        <v>36</v>
      </c>
      <c r="T155" s="16">
        <v>39</v>
      </c>
      <c r="U155" s="16">
        <v>42</v>
      </c>
      <c r="V155" s="60"/>
      <c r="W155" s="97"/>
    </row>
    <row r="156" spans="5:23">
      <c r="E156" s="40"/>
      <c r="F156" s="55">
        <v>1</v>
      </c>
      <c r="G156" s="18">
        <v>3</v>
      </c>
      <c r="H156" s="18">
        <v>6</v>
      </c>
      <c r="I156" s="18">
        <v>9</v>
      </c>
      <c r="J156" s="18">
        <v>12</v>
      </c>
      <c r="K156" s="18">
        <v>15</v>
      </c>
      <c r="L156" s="18">
        <v>18</v>
      </c>
      <c r="M156" s="18">
        <v>21</v>
      </c>
      <c r="N156" s="18">
        <v>23</v>
      </c>
      <c r="O156" s="18">
        <v>25</v>
      </c>
      <c r="P156" s="18">
        <v>28</v>
      </c>
      <c r="Q156" s="18">
        <v>31</v>
      </c>
      <c r="R156" s="18">
        <v>34</v>
      </c>
      <c r="S156" s="18">
        <v>37</v>
      </c>
      <c r="T156" s="18">
        <v>40</v>
      </c>
      <c r="U156" s="18">
        <v>43</v>
      </c>
      <c r="V156" s="18">
        <v>45</v>
      </c>
      <c r="W156" s="98">
        <v>47</v>
      </c>
    </row>
    <row r="157" ht="16.35" spans="5:23">
      <c r="E157" s="43"/>
      <c r="F157" s="56">
        <v>2</v>
      </c>
      <c r="G157" s="57">
        <v>4</v>
      </c>
      <c r="H157" s="57">
        <v>7</v>
      </c>
      <c r="I157" s="57">
        <v>10</v>
      </c>
      <c r="J157" s="57">
        <v>13</v>
      </c>
      <c r="K157" s="57">
        <v>16</v>
      </c>
      <c r="L157" s="57">
        <v>19</v>
      </c>
      <c r="M157" s="57">
        <v>22</v>
      </c>
      <c r="N157" s="57">
        <v>24</v>
      </c>
      <c r="O157" s="57">
        <v>26</v>
      </c>
      <c r="P157" s="57">
        <v>29</v>
      </c>
      <c r="Q157" s="57">
        <v>32</v>
      </c>
      <c r="R157" s="57">
        <v>35</v>
      </c>
      <c r="S157" s="57">
        <v>38</v>
      </c>
      <c r="T157" s="57">
        <v>41</v>
      </c>
      <c r="U157" s="57">
        <v>44</v>
      </c>
      <c r="V157" s="57">
        <v>46</v>
      </c>
      <c r="W157" s="99">
        <v>48</v>
      </c>
    </row>
    <row r="158" ht="16.35"/>
    <row r="159" ht="16.35" spans="6:23">
      <c r="F159" s="34" t="s">
        <v>1323</v>
      </c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76"/>
    </row>
    <row r="160" spans="5:23">
      <c r="E160" s="36">
        <v>2</v>
      </c>
      <c r="F160" s="58"/>
      <c r="G160" s="58"/>
      <c r="H160" s="59" t="s">
        <v>1324</v>
      </c>
      <c r="I160" s="59" t="s">
        <v>1325</v>
      </c>
      <c r="J160" s="59" t="s">
        <v>1326</v>
      </c>
      <c r="K160" s="59" t="s">
        <v>1327</v>
      </c>
      <c r="L160" s="59" t="s">
        <v>1328</v>
      </c>
      <c r="M160" s="59" t="s">
        <v>1329</v>
      </c>
      <c r="N160" s="58"/>
      <c r="O160" s="38"/>
      <c r="P160" s="61" t="s">
        <v>256</v>
      </c>
      <c r="Q160" s="61" t="s">
        <v>257</v>
      </c>
      <c r="R160" s="61" t="s">
        <v>258</v>
      </c>
      <c r="S160" s="61" t="s">
        <v>259</v>
      </c>
      <c r="T160" s="77" t="s">
        <v>1330</v>
      </c>
      <c r="U160" s="77" t="s">
        <v>1331</v>
      </c>
      <c r="V160" s="38"/>
      <c r="W160" s="78"/>
    </row>
    <row r="161" spans="5:23">
      <c r="E161" s="40"/>
      <c r="F161" s="100" t="s">
        <v>1332</v>
      </c>
      <c r="G161" s="100" t="s">
        <v>1333</v>
      </c>
      <c r="H161" s="100" t="s">
        <v>1334</v>
      </c>
      <c r="I161" s="100" t="s">
        <v>1335</v>
      </c>
      <c r="J161" s="100" t="s">
        <v>1336</v>
      </c>
      <c r="K161" s="100" t="s">
        <v>1337</v>
      </c>
      <c r="L161" s="100" t="s">
        <v>1338</v>
      </c>
      <c r="M161" s="100" t="s">
        <v>1339</v>
      </c>
      <c r="N161" s="100" t="s">
        <v>1340</v>
      </c>
      <c r="O161" s="62" t="s">
        <v>271</v>
      </c>
      <c r="P161" s="62" t="s">
        <v>272</v>
      </c>
      <c r="Q161" s="62" t="s">
        <v>273</v>
      </c>
      <c r="R161" s="62" t="s">
        <v>274</v>
      </c>
      <c r="S161" s="79" t="s">
        <v>1341</v>
      </c>
      <c r="T161" s="79" t="s">
        <v>1342</v>
      </c>
      <c r="U161" s="79" t="s">
        <v>1343</v>
      </c>
      <c r="V161" s="79" t="s">
        <v>1344</v>
      </c>
      <c r="W161" s="80" t="s">
        <v>1345</v>
      </c>
    </row>
    <row r="162" ht="16.35" spans="5:23">
      <c r="E162" s="43"/>
      <c r="F162" s="101" t="s">
        <v>1346</v>
      </c>
      <c r="G162" s="101" t="s">
        <v>1347</v>
      </c>
      <c r="H162" s="101" t="s">
        <v>1348</v>
      </c>
      <c r="I162" s="101" t="s">
        <v>1349</v>
      </c>
      <c r="J162" s="101" t="s">
        <v>1350</v>
      </c>
      <c r="K162" s="101" t="s">
        <v>1351</v>
      </c>
      <c r="L162" s="101" t="s">
        <v>1352</v>
      </c>
      <c r="M162" s="101" t="s">
        <v>1353</v>
      </c>
      <c r="N162" s="101" t="s">
        <v>1354</v>
      </c>
      <c r="O162" s="63" t="s">
        <v>289</v>
      </c>
      <c r="P162" s="63" t="s">
        <v>290</v>
      </c>
      <c r="Q162" s="63" t="s">
        <v>291</v>
      </c>
      <c r="R162" s="63" t="s">
        <v>292</v>
      </c>
      <c r="S162" s="81" t="s">
        <v>1355</v>
      </c>
      <c r="T162" s="81" t="s">
        <v>1356</v>
      </c>
      <c r="U162" s="81" t="s">
        <v>1357</v>
      </c>
      <c r="V162" s="81" t="s">
        <v>1358</v>
      </c>
      <c r="W162" s="82" t="s">
        <v>1359</v>
      </c>
    </row>
    <row r="163" spans="5:23">
      <c r="E163" s="13">
        <v>3</v>
      </c>
      <c r="F163" s="102"/>
      <c r="G163" s="103"/>
      <c r="H163" s="100" t="s">
        <v>1360</v>
      </c>
      <c r="I163" s="107" t="s">
        <v>1361</v>
      </c>
      <c r="J163" s="107" t="s">
        <v>1362</v>
      </c>
      <c r="K163" s="107" t="s">
        <v>1363</v>
      </c>
      <c r="L163" s="107" t="s">
        <v>1364</v>
      </c>
      <c r="M163" s="107" t="s">
        <v>1365</v>
      </c>
      <c r="N163" s="103"/>
      <c r="O163" s="38"/>
      <c r="P163" s="61" t="s">
        <v>304</v>
      </c>
      <c r="Q163" s="61" t="s">
        <v>305</v>
      </c>
      <c r="R163" s="61" t="s">
        <v>306</v>
      </c>
      <c r="S163" s="61" t="s">
        <v>307</v>
      </c>
      <c r="T163" s="77" t="s">
        <v>1366</v>
      </c>
      <c r="U163" s="77" t="s">
        <v>1367</v>
      </c>
      <c r="V163" s="38"/>
      <c r="W163" s="78"/>
    </row>
    <row r="164" spans="5:23">
      <c r="E164" s="13"/>
      <c r="F164" s="104" t="s">
        <v>1368</v>
      </c>
      <c r="G164" s="100" t="s">
        <v>1369</v>
      </c>
      <c r="H164" s="100" t="s">
        <v>1370</v>
      </c>
      <c r="I164" s="107" t="s">
        <v>1371</v>
      </c>
      <c r="J164" s="107" t="s">
        <v>1372</v>
      </c>
      <c r="K164" s="107" t="s">
        <v>1373</v>
      </c>
      <c r="L164" s="107" t="s">
        <v>1374</v>
      </c>
      <c r="M164" s="107" t="s">
        <v>1375</v>
      </c>
      <c r="N164" s="107" t="s">
        <v>1376</v>
      </c>
      <c r="O164" s="62" t="s">
        <v>319</v>
      </c>
      <c r="P164" s="62" t="s">
        <v>320</v>
      </c>
      <c r="Q164" s="62" t="s">
        <v>321</v>
      </c>
      <c r="R164" s="62" t="s">
        <v>322</v>
      </c>
      <c r="S164" s="79" t="s">
        <v>1377</v>
      </c>
      <c r="T164" s="79" t="s">
        <v>1378</v>
      </c>
      <c r="U164" s="79" t="s">
        <v>1379</v>
      </c>
      <c r="V164" s="79" t="s">
        <v>1380</v>
      </c>
      <c r="W164" s="80" t="s">
        <v>1381</v>
      </c>
    </row>
    <row r="165" ht="16.35" spans="5:23">
      <c r="E165" s="19"/>
      <c r="F165" s="105" t="s">
        <v>1382</v>
      </c>
      <c r="G165" s="101" t="s">
        <v>1383</v>
      </c>
      <c r="H165" s="106" t="s">
        <v>1384</v>
      </c>
      <c r="I165" s="106" t="s">
        <v>1385</v>
      </c>
      <c r="J165" s="106" t="s">
        <v>1386</v>
      </c>
      <c r="K165" s="106" t="s">
        <v>1387</v>
      </c>
      <c r="L165" s="106" t="s">
        <v>1388</v>
      </c>
      <c r="M165" s="106" t="s">
        <v>1389</v>
      </c>
      <c r="N165" s="106" t="s">
        <v>1390</v>
      </c>
      <c r="O165" s="63" t="s">
        <v>337</v>
      </c>
      <c r="P165" s="63" t="s">
        <v>338</v>
      </c>
      <c r="Q165" s="63" t="s">
        <v>339</v>
      </c>
      <c r="R165" s="63" t="s">
        <v>340</v>
      </c>
      <c r="S165" s="81" t="s">
        <v>1391</v>
      </c>
      <c r="T165" s="81" t="s">
        <v>1392</v>
      </c>
      <c r="U165" s="81" t="s">
        <v>1393</v>
      </c>
      <c r="V165" s="81" t="s">
        <v>1394</v>
      </c>
      <c r="W165" s="82" t="s">
        <v>1395</v>
      </c>
    </row>
    <row r="166" spans="5:23">
      <c r="E166" s="22">
        <v>4</v>
      </c>
      <c r="F166" s="102"/>
      <c r="G166" s="103"/>
      <c r="H166" s="107" t="s">
        <v>1396</v>
      </c>
      <c r="I166" s="107" t="s">
        <v>1397</v>
      </c>
      <c r="J166" s="107" t="s">
        <v>1398</v>
      </c>
      <c r="K166" s="107" t="s">
        <v>1399</v>
      </c>
      <c r="L166" s="107" t="s">
        <v>1400</v>
      </c>
      <c r="M166" s="107" t="s">
        <v>1401</v>
      </c>
      <c r="N166" s="103"/>
      <c r="O166" s="38"/>
      <c r="P166" s="61" t="s">
        <v>352</v>
      </c>
      <c r="Q166" s="61" t="s">
        <v>353</v>
      </c>
      <c r="R166" s="61" t="s">
        <v>354</v>
      </c>
      <c r="S166" s="61" t="s">
        <v>355</v>
      </c>
      <c r="T166" s="77" t="s">
        <v>1402</v>
      </c>
      <c r="U166" s="77" t="s">
        <v>1403</v>
      </c>
      <c r="V166" s="38"/>
      <c r="W166" s="78"/>
    </row>
    <row r="167" spans="5:23">
      <c r="E167" s="13"/>
      <c r="F167" s="108" t="s">
        <v>1404</v>
      </c>
      <c r="G167" s="107" t="s">
        <v>1405</v>
      </c>
      <c r="H167" s="107" t="s">
        <v>1406</v>
      </c>
      <c r="I167" s="107" t="s">
        <v>1407</v>
      </c>
      <c r="J167" s="107" t="s">
        <v>1408</v>
      </c>
      <c r="K167" s="107" t="s">
        <v>1409</v>
      </c>
      <c r="L167" s="107" t="s">
        <v>1410</v>
      </c>
      <c r="M167" s="107" t="s">
        <v>1411</v>
      </c>
      <c r="N167" s="107" t="s">
        <v>1412</v>
      </c>
      <c r="O167" s="62" t="s">
        <v>367</v>
      </c>
      <c r="P167" s="62" t="s">
        <v>368</v>
      </c>
      <c r="Q167" s="62" t="s">
        <v>369</v>
      </c>
      <c r="R167" s="62" t="s">
        <v>370</v>
      </c>
      <c r="S167" s="79" t="s">
        <v>1413</v>
      </c>
      <c r="T167" s="79" t="s">
        <v>1414</v>
      </c>
      <c r="U167" s="79" t="s">
        <v>1415</v>
      </c>
      <c r="V167" s="79" t="s">
        <v>1416</v>
      </c>
      <c r="W167" s="80" t="s">
        <v>1417</v>
      </c>
    </row>
    <row r="168" ht="16.35" spans="5:23">
      <c r="E168" s="19"/>
      <c r="F168" s="109" t="s">
        <v>1418</v>
      </c>
      <c r="G168" s="106" t="s">
        <v>1419</v>
      </c>
      <c r="H168" s="106" t="s">
        <v>1420</v>
      </c>
      <c r="I168" s="106" t="s">
        <v>1421</v>
      </c>
      <c r="J168" s="106" t="s">
        <v>1422</v>
      </c>
      <c r="K168" s="106" t="s">
        <v>1423</v>
      </c>
      <c r="L168" s="106" t="s">
        <v>1424</v>
      </c>
      <c r="M168" s="106" t="s">
        <v>1425</v>
      </c>
      <c r="N168" s="106" t="s">
        <v>1426</v>
      </c>
      <c r="O168" s="63" t="s">
        <v>385</v>
      </c>
      <c r="P168" s="63" t="s">
        <v>386</v>
      </c>
      <c r="Q168" s="63" t="s">
        <v>387</v>
      </c>
      <c r="R168" s="63" t="s">
        <v>388</v>
      </c>
      <c r="S168" s="81" t="s">
        <v>1427</v>
      </c>
      <c r="T168" s="81" t="s">
        <v>1428</v>
      </c>
      <c r="U168" s="81" t="s">
        <v>1429</v>
      </c>
      <c r="V168" s="81" t="s">
        <v>1430</v>
      </c>
      <c r="W168" s="82" t="s">
        <v>1431</v>
      </c>
    </row>
    <row r="169" spans="5:23">
      <c r="E169" s="22">
        <v>5</v>
      </c>
      <c r="F169" s="102"/>
      <c r="G169" s="103"/>
      <c r="H169" s="107" t="s">
        <v>1432</v>
      </c>
      <c r="I169" s="107" t="s">
        <v>1433</v>
      </c>
      <c r="J169" s="107" t="s">
        <v>1434</v>
      </c>
      <c r="K169" s="107" t="s">
        <v>1435</v>
      </c>
      <c r="L169" s="107" t="s">
        <v>1436</v>
      </c>
      <c r="M169" s="107" t="s">
        <v>1437</v>
      </c>
      <c r="N169" s="103"/>
      <c r="O169" s="38"/>
      <c r="P169" s="61" t="s">
        <v>400</v>
      </c>
      <c r="Q169" s="61" t="s">
        <v>401</v>
      </c>
      <c r="R169" s="61" t="s">
        <v>402</v>
      </c>
      <c r="S169" s="61" t="s">
        <v>403</v>
      </c>
      <c r="T169" s="77" t="s">
        <v>1438</v>
      </c>
      <c r="U169" s="77" t="s">
        <v>1439</v>
      </c>
      <c r="V169" s="38"/>
      <c r="W169" s="78"/>
    </row>
    <row r="170" spans="5:23">
      <c r="E170" s="13"/>
      <c r="F170" s="108" t="s">
        <v>1440</v>
      </c>
      <c r="G170" s="107" t="s">
        <v>1441</v>
      </c>
      <c r="H170" s="107" t="s">
        <v>1442</v>
      </c>
      <c r="I170" s="107" t="s">
        <v>1443</v>
      </c>
      <c r="J170" s="107" t="s">
        <v>1444</v>
      </c>
      <c r="K170" s="107" t="s">
        <v>1445</v>
      </c>
      <c r="L170" s="107" t="s">
        <v>1446</v>
      </c>
      <c r="M170" s="107" t="s">
        <v>1447</v>
      </c>
      <c r="N170" s="107" t="s">
        <v>1448</v>
      </c>
      <c r="O170" s="62" t="s">
        <v>415</v>
      </c>
      <c r="P170" s="62" t="s">
        <v>416</v>
      </c>
      <c r="Q170" s="62" t="s">
        <v>417</v>
      </c>
      <c r="R170" s="62" t="s">
        <v>418</v>
      </c>
      <c r="S170" s="79" t="s">
        <v>1449</v>
      </c>
      <c r="T170" s="79" t="s">
        <v>1450</v>
      </c>
      <c r="U170" s="79" t="s">
        <v>1451</v>
      </c>
      <c r="V170" s="79" t="s">
        <v>1452</v>
      </c>
      <c r="W170" s="80" t="s">
        <v>1453</v>
      </c>
    </row>
    <row r="171" ht="16.35" spans="5:23">
      <c r="E171" s="19"/>
      <c r="F171" s="109" t="s">
        <v>1454</v>
      </c>
      <c r="G171" s="106" t="s">
        <v>1455</v>
      </c>
      <c r="H171" s="106" t="s">
        <v>1456</v>
      </c>
      <c r="I171" s="106" t="s">
        <v>1457</v>
      </c>
      <c r="J171" s="106" t="s">
        <v>1458</v>
      </c>
      <c r="K171" s="106" t="s">
        <v>1459</v>
      </c>
      <c r="L171" s="106" t="s">
        <v>1460</v>
      </c>
      <c r="M171" s="106" t="s">
        <v>1461</v>
      </c>
      <c r="N171" s="106" t="s">
        <v>1462</v>
      </c>
      <c r="O171" s="63" t="s">
        <v>433</v>
      </c>
      <c r="P171" s="63" t="s">
        <v>434</v>
      </c>
      <c r="Q171" s="63" t="s">
        <v>435</v>
      </c>
      <c r="R171" s="63" t="s">
        <v>436</v>
      </c>
      <c r="S171" s="81" t="s">
        <v>1463</v>
      </c>
      <c r="T171" s="81" t="s">
        <v>1464</v>
      </c>
      <c r="U171" s="81" t="s">
        <v>1465</v>
      </c>
      <c r="V171" s="81" t="s">
        <v>1466</v>
      </c>
      <c r="W171" s="82" t="s">
        <v>1467</v>
      </c>
    </row>
    <row r="172" spans="5:23">
      <c r="E172" s="22">
        <v>6</v>
      </c>
      <c r="F172" s="102"/>
      <c r="G172" s="103"/>
      <c r="H172" s="107" t="s">
        <v>1468</v>
      </c>
      <c r="I172" s="107" t="s">
        <v>1469</v>
      </c>
      <c r="J172" s="107" t="s">
        <v>1470</v>
      </c>
      <c r="K172" s="107" t="s">
        <v>1471</v>
      </c>
      <c r="L172" s="107" t="s">
        <v>1472</v>
      </c>
      <c r="M172" s="107" t="s">
        <v>1473</v>
      </c>
      <c r="N172" s="103"/>
      <c r="O172" s="38"/>
      <c r="P172" s="61" t="s">
        <v>448</v>
      </c>
      <c r="Q172" s="61" t="s">
        <v>449</v>
      </c>
      <c r="R172" s="61" t="s">
        <v>450</v>
      </c>
      <c r="S172" s="61" t="s">
        <v>451</v>
      </c>
      <c r="T172" s="77" t="s">
        <v>1474</v>
      </c>
      <c r="U172" s="77" t="s">
        <v>1475</v>
      </c>
      <c r="V172" s="38"/>
      <c r="W172" s="78"/>
    </row>
    <row r="173" spans="5:23">
      <c r="E173" s="13"/>
      <c r="F173" s="108" t="s">
        <v>1476</v>
      </c>
      <c r="G173" s="107" t="s">
        <v>1477</v>
      </c>
      <c r="H173" s="107" t="s">
        <v>1478</v>
      </c>
      <c r="I173" s="107" t="s">
        <v>1479</v>
      </c>
      <c r="J173" s="107" t="s">
        <v>1480</v>
      </c>
      <c r="K173" s="107" t="s">
        <v>1481</v>
      </c>
      <c r="L173" s="107" t="s">
        <v>1482</v>
      </c>
      <c r="M173" s="107" t="s">
        <v>1483</v>
      </c>
      <c r="N173" s="107" t="s">
        <v>1484</v>
      </c>
      <c r="O173" s="62" t="s">
        <v>463</v>
      </c>
      <c r="P173" s="62" t="s">
        <v>464</v>
      </c>
      <c r="Q173" s="62" t="s">
        <v>465</v>
      </c>
      <c r="R173" s="62" t="s">
        <v>466</v>
      </c>
      <c r="S173" s="79" t="s">
        <v>1485</v>
      </c>
      <c r="T173" s="79" t="s">
        <v>1486</v>
      </c>
      <c r="U173" s="79" t="s">
        <v>1487</v>
      </c>
      <c r="V173" s="79" t="s">
        <v>1488</v>
      </c>
      <c r="W173" s="80" t="s">
        <v>1489</v>
      </c>
    </row>
    <row r="174" ht="16.35" spans="5:23">
      <c r="E174" s="19"/>
      <c r="F174" s="109" t="s">
        <v>1490</v>
      </c>
      <c r="G174" s="106" t="s">
        <v>1491</v>
      </c>
      <c r="H174" s="106" t="s">
        <v>1492</v>
      </c>
      <c r="I174" s="106" t="s">
        <v>1493</v>
      </c>
      <c r="J174" s="106" t="s">
        <v>1494</v>
      </c>
      <c r="K174" s="106" t="s">
        <v>1495</v>
      </c>
      <c r="L174" s="106" t="s">
        <v>1496</v>
      </c>
      <c r="M174" s="106" t="s">
        <v>1497</v>
      </c>
      <c r="N174" s="106" t="s">
        <v>1498</v>
      </c>
      <c r="O174" s="63" t="s">
        <v>481</v>
      </c>
      <c r="P174" s="63" t="s">
        <v>482</v>
      </c>
      <c r="Q174" s="63" t="s">
        <v>483</v>
      </c>
      <c r="R174" s="83" t="s">
        <v>484</v>
      </c>
      <c r="S174" s="84" t="s">
        <v>1499</v>
      </c>
      <c r="T174" s="84" t="s">
        <v>1500</v>
      </c>
      <c r="U174" s="84" t="s">
        <v>1501</v>
      </c>
      <c r="V174" s="84" t="s">
        <v>1502</v>
      </c>
      <c r="W174" s="85" t="s">
        <v>1503</v>
      </c>
    </row>
    <row r="175" spans="5:23">
      <c r="E175" s="22">
        <v>7</v>
      </c>
      <c r="F175" s="102"/>
      <c r="G175" s="103"/>
      <c r="H175" s="107" t="s">
        <v>1504</v>
      </c>
      <c r="I175" s="107" t="s">
        <v>1505</v>
      </c>
      <c r="J175" s="107" t="s">
        <v>1506</v>
      </c>
      <c r="K175" s="110"/>
      <c r="L175" s="110"/>
      <c r="M175" s="110"/>
      <c r="N175" s="103"/>
      <c r="O175" s="38"/>
      <c r="P175" s="61" t="s">
        <v>493</v>
      </c>
      <c r="Q175" s="86" t="s">
        <v>494</v>
      </c>
      <c r="R175" s="87"/>
      <c r="S175" s="77" t="s">
        <v>1507</v>
      </c>
      <c r="T175" s="77" t="s">
        <v>1508</v>
      </c>
      <c r="U175" s="88" t="s">
        <v>1509</v>
      </c>
      <c r="V175" s="38"/>
      <c r="W175" s="78"/>
    </row>
    <row r="176" ht="16.35" spans="5:23">
      <c r="E176" s="13"/>
      <c r="F176" s="108" t="s">
        <v>1510</v>
      </c>
      <c r="G176" s="107" t="s">
        <v>1511</v>
      </c>
      <c r="H176" s="107" t="s">
        <v>1512</v>
      </c>
      <c r="I176" s="107" t="s">
        <v>1513</v>
      </c>
      <c r="J176" s="107" t="s">
        <v>1514</v>
      </c>
      <c r="K176" s="110"/>
      <c r="L176" s="110"/>
      <c r="M176" s="110"/>
      <c r="N176" s="110"/>
      <c r="O176" s="62" t="s">
        <v>503</v>
      </c>
      <c r="P176" s="62" t="s">
        <v>504</v>
      </c>
      <c r="Q176" s="86" t="s">
        <v>505</v>
      </c>
      <c r="R176" s="89"/>
      <c r="S176" s="84" t="s">
        <v>1515</v>
      </c>
      <c r="T176" s="79" t="s">
        <v>1516</v>
      </c>
      <c r="U176" s="84" t="s">
        <v>1517</v>
      </c>
      <c r="V176" s="90"/>
      <c r="W176" s="91"/>
    </row>
    <row r="177" ht="16.35" spans="5:23">
      <c r="E177" s="19"/>
      <c r="F177" s="109" t="s">
        <v>1518</v>
      </c>
      <c r="G177" s="106" t="s">
        <v>1519</v>
      </c>
      <c r="H177" s="106" t="s">
        <v>1520</v>
      </c>
      <c r="I177" s="106" t="s">
        <v>1521</v>
      </c>
      <c r="J177" s="106"/>
      <c r="K177" s="111"/>
      <c r="L177" s="111"/>
      <c r="M177" s="111"/>
      <c r="N177" s="111"/>
      <c r="O177" s="63" t="s">
        <v>513</v>
      </c>
      <c r="P177" s="62" t="s">
        <v>514</v>
      </c>
      <c r="Q177" s="86" t="s">
        <v>515</v>
      </c>
      <c r="R177" s="92"/>
      <c r="S177" s="81" t="s">
        <v>1522</v>
      </c>
      <c r="T177" s="81" t="s">
        <v>1523</v>
      </c>
      <c r="U177" s="93"/>
      <c r="V177" s="94"/>
      <c r="W177" s="95"/>
    </row>
    <row r="178" ht="16.35"/>
    <row r="179" spans="5:23">
      <c r="E179" s="36" t="s">
        <v>518</v>
      </c>
      <c r="F179" s="54"/>
      <c r="G179" s="15"/>
      <c r="H179" s="16">
        <v>5</v>
      </c>
      <c r="I179" s="16">
        <v>8</v>
      </c>
      <c r="J179" s="16">
        <v>11</v>
      </c>
      <c r="K179" s="16">
        <v>14</v>
      </c>
      <c r="L179" s="16">
        <v>17</v>
      </c>
      <c r="M179" s="16">
        <v>20</v>
      </c>
      <c r="N179" s="60"/>
      <c r="O179" s="15"/>
      <c r="P179" s="16">
        <v>27</v>
      </c>
      <c r="Q179" s="16">
        <v>30</v>
      </c>
      <c r="R179" s="16">
        <v>33</v>
      </c>
      <c r="S179" s="16">
        <v>36</v>
      </c>
      <c r="T179" s="16">
        <v>39</v>
      </c>
      <c r="U179" s="16">
        <v>42</v>
      </c>
      <c r="V179" s="60"/>
      <c r="W179" s="97"/>
    </row>
    <row r="180" spans="5:23">
      <c r="E180" s="40"/>
      <c r="F180" s="55">
        <v>1</v>
      </c>
      <c r="G180" s="18">
        <v>3</v>
      </c>
      <c r="H180" s="18">
        <v>6</v>
      </c>
      <c r="I180" s="18">
        <v>9</v>
      </c>
      <c r="J180" s="18">
        <v>12</v>
      </c>
      <c r="K180" s="18">
        <v>15</v>
      </c>
      <c r="L180" s="18">
        <v>18</v>
      </c>
      <c r="M180" s="18">
        <v>21</v>
      </c>
      <c r="N180" s="18">
        <v>23</v>
      </c>
      <c r="O180" s="18">
        <v>25</v>
      </c>
      <c r="P180" s="18">
        <v>28</v>
      </c>
      <c r="Q180" s="18">
        <v>31</v>
      </c>
      <c r="R180" s="18">
        <v>34</v>
      </c>
      <c r="S180" s="18">
        <v>37</v>
      </c>
      <c r="T180" s="18">
        <v>40</v>
      </c>
      <c r="U180" s="18">
        <v>43</v>
      </c>
      <c r="V180" s="18">
        <v>45</v>
      </c>
      <c r="W180" s="98">
        <v>47</v>
      </c>
    </row>
    <row r="181" ht="16.35" spans="5:23">
      <c r="E181" s="43"/>
      <c r="F181" s="56">
        <v>2</v>
      </c>
      <c r="G181" s="57">
        <v>4</v>
      </c>
      <c r="H181" s="57">
        <v>7</v>
      </c>
      <c r="I181" s="57">
        <v>10</v>
      </c>
      <c r="J181" s="57">
        <v>13</v>
      </c>
      <c r="K181" s="57">
        <v>16</v>
      </c>
      <c r="L181" s="57">
        <v>19</v>
      </c>
      <c r="M181" s="57">
        <v>22</v>
      </c>
      <c r="N181" s="57">
        <v>24</v>
      </c>
      <c r="O181" s="57">
        <v>26</v>
      </c>
      <c r="P181" s="57">
        <v>29</v>
      </c>
      <c r="Q181" s="57">
        <v>32</v>
      </c>
      <c r="R181" s="57">
        <v>35</v>
      </c>
      <c r="S181" s="57">
        <v>38</v>
      </c>
      <c r="T181" s="57">
        <v>41</v>
      </c>
      <c r="U181" s="57">
        <v>44</v>
      </c>
      <c r="V181" s="57">
        <v>46</v>
      </c>
      <c r="W181" s="99">
        <v>48</v>
      </c>
    </row>
    <row r="182" ht="16.35"/>
    <row r="183" ht="16.35" spans="6:23">
      <c r="F183" s="34" t="s">
        <v>1524</v>
      </c>
      <c r="G183" s="35"/>
      <c r="H183" s="35"/>
      <c r="I183" s="35"/>
      <c r="J183" s="35"/>
      <c r="K183" s="35"/>
      <c r="L183" s="35"/>
      <c r="M183" s="35"/>
      <c r="N183" s="35"/>
      <c r="O183" s="35"/>
      <c r="P183" s="35"/>
      <c r="Q183" s="35"/>
      <c r="R183" s="35"/>
      <c r="S183" s="35"/>
      <c r="T183" s="35"/>
      <c r="U183" s="35"/>
      <c r="V183" s="35"/>
      <c r="W183" s="76"/>
    </row>
    <row r="184" spans="5:23">
      <c r="E184" s="36">
        <v>2</v>
      </c>
      <c r="F184" s="58"/>
      <c r="G184" s="58"/>
      <c r="H184" s="59" t="s">
        <v>1525</v>
      </c>
      <c r="I184" s="59" t="s">
        <v>1526</v>
      </c>
      <c r="J184" s="59" t="s">
        <v>1527</v>
      </c>
      <c r="K184" s="59" t="s">
        <v>1528</v>
      </c>
      <c r="L184" s="59" t="s">
        <v>1529</v>
      </c>
      <c r="M184" s="59" t="s">
        <v>1530</v>
      </c>
      <c r="N184" s="58"/>
      <c r="O184" s="38"/>
      <c r="P184" s="61" t="s">
        <v>256</v>
      </c>
      <c r="Q184" s="61" t="s">
        <v>257</v>
      </c>
      <c r="R184" s="61" t="s">
        <v>258</v>
      </c>
      <c r="S184" s="61" t="s">
        <v>259</v>
      </c>
      <c r="T184" s="77" t="s">
        <v>1531</v>
      </c>
      <c r="U184" s="77" t="s">
        <v>1532</v>
      </c>
      <c r="V184" s="38"/>
      <c r="W184" s="78"/>
    </row>
    <row r="185" spans="5:23">
      <c r="E185" s="40"/>
      <c r="F185" s="100" t="s">
        <v>1533</v>
      </c>
      <c r="G185" s="100" t="s">
        <v>1534</v>
      </c>
      <c r="H185" s="100" t="s">
        <v>1535</v>
      </c>
      <c r="I185" s="100" t="s">
        <v>1536</v>
      </c>
      <c r="J185" s="100" t="s">
        <v>1537</v>
      </c>
      <c r="K185" s="100" t="s">
        <v>1538</v>
      </c>
      <c r="L185" s="100" t="s">
        <v>1539</v>
      </c>
      <c r="M185" s="100" t="s">
        <v>1540</v>
      </c>
      <c r="N185" s="100" t="s">
        <v>1541</v>
      </c>
      <c r="O185" s="62" t="s">
        <v>271</v>
      </c>
      <c r="P185" s="62" t="s">
        <v>272</v>
      </c>
      <c r="Q185" s="62" t="s">
        <v>273</v>
      </c>
      <c r="R185" s="62" t="s">
        <v>274</v>
      </c>
      <c r="S185" s="79" t="s">
        <v>1542</v>
      </c>
      <c r="T185" s="79" t="s">
        <v>1543</v>
      </c>
      <c r="U185" s="79" t="s">
        <v>1544</v>
      </c>
      <c r="V185" s="79" t="s">
        <v>1545</v>
      </c>
      <c r="W185" s="80" t="s">
        <v>1546</v>
      </c>
    </row>
    <row r="186" ht="16.35" spans="5:23">
      <c r="E186" s="43"/>
      <c r="F186" s="101" t="s">
        <v>1547</v>
      </c>
      <c r="G186" s="101" t="s">
        <v>1548</v>
      </c>
      <c r="H186" s="101" t="s">
        <v>1549</v>
      </c>
      <c r="I186" s="101" t="s">
        <v>1550</v>
      </c>
      <c r="J186" s="101" t="s">
        <v>1551</v>
      </c>
      <c r="K186" s="101" t="s">
        <v>1552</v>
      </c>
      <c r="L186" s="101" t="s">
        <v>1553</v>
      </c>
      <c r="M186" s="101" t="s">
        <v>1554</v>
      </c>
      <c r="N186" s="101" t="s">
        <v>1555</v>
      </c>
      <c r="O186" s="63" t="s">
        <v>289</v>
      </c>
      <c r="P186" s="63" t="s">
        <v>290</v>
      </c>
      <c r="Q186" s="63" t="s">
        <v>291</v>
      </c>
      <c r="R186" s="63" t="s">
        <v>292</v>
      </c>
      <c r="S186" s="81" t="s">
        <v>1556</v>
      </c>
      <c r="T186" s="81" t="s">
        <v>1557</v>
      </c>
      <c r="U186" s="81" t="s">
        <v>1558</v>
      </c>
      <c r="V186" s="81" t="s">
        <v>1559</v>
      </c>
      <c r="W186" s="82" t="s">
        <v>1560</v>
      </c>
    </row>
    <row r="187" spans="5:23">
      <c r="E187" s="13">
        <v>3</v>
      </c>
      <c r="F187" s="102"/>
      <c r="G187" s="103"/>
      <c r="H187" s="100" t="s">
        <v>1561</v>
      </c>
      <c r="I187" s="107" t="s">
        <v>1562</v>
      </c>
      <c r="J187" s="107" t="s">
        <v>1563</v>
      </c>
      <c r="K187" s="107" t="s">
        <v>1564</v>
      </c>
      <c r="L187" s="107" t="s">
        <v>1565</v>
      </c>
      <c r="M187" s="107" t="s">
        <v>1566</v>
      </c>
      <c r="N187" s="103"/>
      <c r="O187" s="38"/>
      <c r="P187" s="61" t="s">
        <v>304</v>
      </c>
      <c r="Q187" s="61" t="s">
        <v>305</v>
      </c>
      <c r="R187" s="61" t="s">
        <v>306</v>
      </c>
      <c r="S187" s="61" t="s">
        <v>307</v>
      </c>
      <c r="T187" s="77" t="s">
        <v>1567</v>
      </c>
      <c r="U187" s="77" t="s">
        <v>1568</v>
      </c>
      <c r="V187" s="38"/>
      <c r="W187" s="78"/>
    </row>
    <row r="188" spans="5:23">
      <c r="E188" s="13"/>
      <c r="F188" s="104" t="s">
        <v>1569</v>
      </c>
      <c r="G188" s="100" t="s">
        <v>1570</v>
      </c>
      <c r="H188" s="100" t="s">
        <v>1571</v>
      </c>
      <c r="I188" s="107" t="s">
        <v>1572</v>
      </c>
      <c r="J188" s="107" t="s">
        <v>1573</v>
      </c>
      <c r="K188" s="107" t="s">
        <v>1574</v>
      </c>
      <c r="L188" s="107" t="s">
        <v>1575</v>
      </c>
      <c r="M188" s="107" t="s">
        <v>1576</v>
      </c>
      <c r="N188" s="107" t="s">
        <v>1577</v>
      </c>
      <c r="O188" s="62" t="s">
        <v>319</v>
      </c>
      <c r="P188" s="62" t="s">
        <v>320</v>
      </c>
      <c r="Q188" s="62" t="s">
        <v>321</v>
      </c>
      <c r="R188" s="62" t="s">
        <v>322</v>
      </c>
      <c r="S188" s="79" t="s">
        <v>1578</v>
      </c>
      <c r="T188" s="79" t="s">
        <v>1579</v>
      </c>
      <c r="U188" s="79" t="s">
        <v>1580</v>
      </c>
      <c r="V188" s="79" t="s">
        <v>1581</v>
      </c>
      <c r="W188" s="80" t="s">
        <v>1582</v>
      </c>
    </row>
    <row r="189" ht="16.35" spans="5:23">
      <c r="E189" s="19"/>
      <c r="F189" s="105" t="s">
        <v>1583</v>
      </c>
      <c r="G189" s="101" t="s">
        <v>1584</v>
      </c>
      <c r="H189" s="106" t="s">
        <v>1585</v>
      </c>
      <c r="I189" s="106" t="s">
        <v>1586</v>
      </c>
      <c r="J189" s="106" t="s">
        <v>1587</v>
      </c>
      <c r="K189" s="106" t="s">
        <v>1588</v>
      </c>
      <c r="L189" s="106" t="s">
        <v>1589</v>
      </c>
      <c r="M189" s="106" t="s">
        <v>1590</v>
      </c>
      <c r="N189" s="106" t="s">
        <v>1591</v>
      </c>
      <c r="O189" s="63" t="s">
        <v>337</v>
      </c>
      <c r="P189" s="63" t="s">
        <v>338</v>
      </c>
      <c r="Q189" s="63" t="s">
        <v>339</v>
      </c>
      <c r="R189" s="63" t="s">
        <v>340</v>
      </c>
      <c r="S189" s="81" t="s">
        <v>1592</v>
      </c>
      <c r="T189" s="81" t="s">
        <v>1593</v>
      </c>
      <c r="U189" s="81" t="s">
        <v>1594</v>
      </c>
      <c r="V189" s="81" t="s">
        <v>1595</v>
      </c>
      <c r="W189" s="82" t="s">
        <v>1596</v>
      </c>
    </row>
    <row r="190" spans="5:23">
      <c r="E190" s="22">
        <v>4</v>
      </c>
      <c r="F190" s="102"/>
      <c r="G190" s="103"/>
      <c r="H190" s="107" t="s">
        <v>1597</v>
      </c>
      <c r="I190" s="107" t="s">
        <v>1598</v>
      </c>
      <c r="J190" s="107" t="s">
        <v>1599</v>
      </c>
      <c r="K190" s="107" t="s">
        <v>1600</v>
      </c>
      <c r="L190" s="107" t="s">
        <v>1601</v>
      </c>
      <c r="M190" s="107" t="s">
        <v>1602</v>
      </c>
      <c r="N190" s="103"/>
      <c r="O190" s="38"/>
      <c r="P190" s="61" t="s">
        <v>352</v>
      </c>
      <c r="Q190" s="61" t="s">
        <v>353</v>
      </c>
      <c r="R190" s="61" t="s">
        <v>354</v>
      </c>
      <c r="S190" s="61" t="s">
        <v>355</v>
      </c>
      <c r="T190" s="77" t="s">
        <v>1603</v>
      </c>
      <c r="U190" s="77" t="s">
        <v>1604</v>
      </c>
      <c r="V190" s="38"/>
      <c r="W190" s="78"/>
    </row>
    <row r="191" spans="5:23">
      <c r="E191" s="13"/>
      <c r="F191" s="108" t="s">
        <v>1605</v>
      </c>
      <c r="G191" s="107" t="s">
        <v>1606</v>
      </c>
      <c r="H191" s="107" t="s">
        <v>1607</v>
      </c>
      <c r="I191" s="107" t="s">
        <v>1608</v>
      </c>
      <c r="J191" s="107" t="s">
        <v>1609</v>
      </c>
      <c r="K191" s="107" t="s">
        <v>1610</v>
      </c>
      <c r="L191" s="107" t="s">
        <v>1611</v>
      </c>
      <c r="M191" s="107" t="s">
        <v>1612</v>
      </c>
      <c r="N191" s="107" t="s">
        <v>1613</v>
      </c>
      <c r="O191" s="62" t="s">
        <v>367</v>
      </c>
      <c r="P191" s="62" t="s">
        <v>368</v>
      </c>
      <c r="Q191" s="62" t="s">
        <v>369</v>
      </c>
      <c r="R191" s="62" t="s">
        <v>370</v>
      </c>
      <c r="S191" s="79" t="s">
        <v>1614</v>
      </c>
      <c r="T191" s="79" t="s">
        <v>1615</v>
      </c>
      <c r="U191" s="79" t="s">
        <v>1616</v>
      </c>
      <c r="V191" s="79" t="s">
        <v>1617</v>
      </c>
      <c r="W191" s="80" t="s">
        <v>1618</v>
      </c>
    </row>
    <row r="192" ht="16.35" spans="5:23">
      <c r="E192" s="19"/>
      <c r="F192" s="109" t="s">
        <v>1619</v>
      </c>
      <c r="G192" s="106" t="s">
        <v>1620</v>
      </c>
      <c r="H192" s="106" t="s">
        <v>1621</v>
      </c>
      <c r="I192" s="106" t="s">
        <v>1622</v>
      </c>
      <c r="J192" s="106" t="s">
        <v>1623</v>
      </c>
      <c r="K192" s="106" t="s">
        <v>1624</v>
      </c>
      <c r="L192" s="106" t="s">
        <v>1625</v>
      </c>
      <c r="M192" s="106" t="s">
        <v>1626</v>
      </c>
      <c r="N192" s="106" t="s">
        <v>1627</v>
      </c>
      <c r="O192" s="63" t="s">
        <v>385</v>
      </c>
      <c r="P192" s="63" t="s">
        <v>386</v>
      </c>
      <c r="Q192" s="63" t="s">
        <v>387</v>
      </c>
      <c r="R192" s="63" t="s">
        <v>388</v>
      </c>
      <c r="S192" s="81" t="s">
        <v>1628</v>
      </c>
      <c r="T192" s="81" t="s">
        <v>1629</v>
      </c>
      <c r="U192" s="81" t="s">
        <v>1630</v>
      </c>
      <c r="V192" s="81" t="s">
        <v>1631</v>
      </c>
      <c r="W192" s="82" t="s">
        <v>1632</v>
      </c>
    </row>
    <row r="193" spans="5:23">
      <c r="E193" s="22">
        <v>5</v>
      </c>
      <c r="F193" s="102"/>
      <c r="G193" s="103"/>
      <c r="H193" s="107" t="s">
        <v>1633</v>
      </c>
      <c r="I193" s="107" t="s">
        <v>1634</v>
      </c>
      <c r="J193" s="107" t="s">
        <v>1635</v>
      </c>
      <c r="K193" s="107" t="s">
        <v>1636</v>
      </c>
      <c r="L193" s="107" t="s">
        <v>1637</v>
      </c>
      <c r="M193" s="107" t="s">
        <v>1638</v>
      </c>
      <c r="N193" s="103"/>
      <c r="O193" s="38"/>
      <c r="P193" s="61" t="s">
        <v>400</v>
      </c>
      <c r="Q193" s="61" t="s">
        <v>401</v>
      </c>
      <c r="R193" s="61" t="s">
        <v>402</v>
      </c>
      <c r="S193" s="61" t="s">
        <v>403</v>
      </c>
      <c r="T193" s="77" t="s">
        <v>1639</v>
      </c>
      <c r="U193" s="77" t="s">
        <v>1640</v>
      </c>
      <c r="V193" s="38"/>
      <c r="W193" s="78"/>
    </row>
    <row r="194" spans="5:23">
      <c r="E194" s="13"/>
      <c r="F194" s="108" t="s">
        <v>1641</v>
      </c>
      <c r="G194" s="107" t="s">
        <v>1642</v>
      </c>
      <c r="H194" s="107" t="s">
        <v>1643</v>
      </c>
      <c r="I194" s="107" t="s">
        <v>1644</v>
      </c>
      <c r="J194" s="107" t="s">
        <v>1645</v>
      </c>
      <c r="K194" s="107" t="s">
        <v>1646</v>
      </c>
      <c r="L194" s="107" t="s">
        <v>1647</v>
      </c>
      <c r="M194" s="107" t="s">
        <v>1648</v>
      </c>
      <c r="N194" s="107" t="s">
        <v>1649</v>
      </c>
      <c r="O194" s="62" t="s">
        <v>415</v>
      </c>
      <c r="P194" s="62" t="s">
        <v>416</v>
      </c>
      <c r="Q194" s="62" t="s">
        <v>417</v>
      </c>
      <c r="R194" s="62" t="s">
        <v>418</v>
      </c>
      <c r="S194" s="79" t="s">
        <v>1650</v>
      </c>
      <c r="T194" s="79" t="s">
        <v>1651</v>
      </c>
      <c r="U194" s="79" t="s">
        <v>1652</v>
      </c>
      <c r="V194" s="79" t="s">
        <v>1653</v>
      </c>
      <c r="W194" s="80" t="s">
        <v>1654</v>
      </c>
    </row>
    <row r="195" ht="16.35" spans="5:23">
      <c r="E195" s="19"/>
      <c r="F195" s="109" t="s">
        <v>1655</v>
      </c>
      <c r="G195" s="106" t="s">
        <v>1656</v>
      </c>
      <c r="H195" s="106" t="s">
        <v>1657</v>
      </c>
      <c r="I195" s="106" t="s">
        <v>1658</v>
      </c>
      <c r="J195" s="106" t="s">
        <v>1659</v>
      </c>
      <c r="K195" s="106" t="s">
        <v>1660</v>
      </c>
      <c r="L195" s="106" t="s">
        <v>1661</v>
      </c>
      <c r="M195" s="106" t="s">
        <v>1662</v>
      </c>
      <c r="N195" s="106" t="s">
        <v>1663</v>
      </c>
      <c r="O195" s="63" t="s">
        <v>433</v>
      </c>
      <c r="P195" s="63" t="s">
        <v>434</v>
      </c>
      <c r="Q195" s="63" t="s">
        <v>435</v>
      </c>
      <c r="R195" s="63" t="s">
        <v>436</v>
      </c>
      <c r="S195" s="81" t="s">
        <v>1664</v>
      </c>
      <c r="T195" s="81" t="s">
        <v>1665</v>
      </c>
      <c r="U195" s="81" t="s">
        <v>1666</v>
      </c>
      <c r="V195" s="81" t="s">
        <v>1667</v>
      </c>
      <c r="W195" s="82" t="s">
        <v>1668</v>
      </c>
    </row>
    <row r="196" spans="5:23">
      <c r="E196" s="22">
        <v>6</v>
      </c>
      <c r="F196" s="102"/>
      <c r="G196" s="103"/>
      <c r="H196" s="107" t="s">
        <v>1669</v>
      </c>
      <c r="I196" s="107" t="s">
        <v>1670</v>
      </c>
      <c r="J196" s="107" t="s">
        <v>1671</v>
      </c>
      <c r="K196" s="107" t="s">
        <v>1672</v>
      </c>
      <c r="L196" s="107" t="s">
        <v>1673</v>
      </c>
      <c r="M196" s="107" t="s">
        <v>1674</v>
      </c>
      <c r="N196" s="103"/>
      <c r="O196" s="38"/>
      <c r="P196" s="61" t="s">
        <v>448</v>
      </c>
      <c r="Q196" s="61" t="s">
        <v>449</v>
      </c>
      <c r="R196" s="61" t="s">
        <v>450</v>
      </c>
      <c r="S196" s="61" t="s">
        <v>451</v>
      </c>
      <c r="T196" s="77" t="s">
        <v>1675</v>
      </c>
      <c r="U196" s="77" t="s">
        <v>1676</v>
      </c>
      <c r="V196" s="38"/>
      <c r="W196" s="78"/>
    </row>
    <row r="197" spans="5:23">
      <c r="E197" s="13"/>
      <c r="F197" s="108" t="s">
        <v>1677</v>
      </c>
      <c r="G197" s="107" t="s">
        <v>1678</v>
      </c>
      <c r="H197" s="107" t="s">
        <v>1679</v>
      </c>
      <c r="I197" s="107" t="s">
        <v>1680</v>
      </c>
      <c r="J197" s="107" t="s">
        <v>1681</v>
      </c>
      <c r="K197" s="107" t="s">
        <v>1682</v>
      </c>
      <c r="L197" s="107" t="s">
        <v>1683</v>
      </c>
      <c r="M197" s="107" t="s">
        <v>1684</v>
      </c>
      <c r="N197" s="107" t="s">
        <v>1685</v>
      </c>
      <c r="O197" s="62" t="s">
        <v>463</v>
      </c>
      <c r="P197" s="62" t="s">
        <v>464</v>
      </c>
      <c r="Q197" s="62" t="s">
        <v>465</v>
      </c>
      <c r="R197" s="62" t="s">
        <v>466</v>
      </c>
      <c r="S197" s="79" t="s">
        <v>1686</v>
      </c>
      <c r="T197" s="79" t="s">
        <v>1687</v>
      </c>
      <c r="U197" s="79" t="s">
        <v>1688</v>
      </c>
      <c r="V197" s="79" t="s">
        <v>1689</v>
      </c>
      <c r="W197" s="80" t="s">
        <v>1690</v>
      </c>
    </row>
    <row r="198" ht="16.35" spans="5:23">
      <c r="E198" s="19"/>
      <c r="F198" s="109" t="s">
        <v>1691</v>
      </c>
      <c r="G198" s="106" t="s">
        <v>1692</v>
      </c>
      <c r="H198" s="106" t="s">
        <v>1693</v>
      </c>
      <c r="I198" s="106" t="s">
        <v>1694</v>
      </c>
      <c r="J198" s="106" t="s">
        <v>1695</v>
      </c>
      <c r="K198" s="106" t="s">
        <v>1696</v>
      </c>
      <c r="L198" s="106" t="s">
        <v>1697</v>
      </c>
      <c r="M198" s="106" t="s">
        <v>1698</v>
      </c>
      <c r="N198" s="106" t="s">
        <v>1699</v>
      </c>
      <c r="O198" s="63" t="s">
        <v>481</v>
      </c>
      <c r="P198" s="63" t="s">
        <v>482</v>
      </c>
      <c r="Q198" s="63" t="s">
        <v>483</v>
      </c>
      <c r="R198" s="83" t="s">
        <v>484</v>
      </c>
      <c r="S198" s="84" t="s">
        <v>1700</v>
      </c>
      <c r="T198" s="84" t="s">
        <v>1701</v>
      </c>
      <c r="U198" s="84" t="s">
        <v>1702</v>
      </c>
      <c r="V198" s="84" t="s">
        <v>1703</v>
      </c>
      <c r="W198" s="85" t="s">
        <v>1704</v>
      </c>
    </row>
    <row r="199" spans="5:23">
      <c r="E199" s="22">
        <v>7</v>
      </c>
      <c r="F199" s="102"/>
      <c r="G199" s="103"/>
      <c r="H199" s="107" t="s">
        <v>1705</v>
      </c>
      <c r="I199" s="107" t="s">
        <v>1706</v>
      </c>
      <c r="J199" s="107" t="s">
        <v>1707</v>
      </c>
      <c r="K199" s="110"/>
      <c r="L199" s="110"/>
      <c r="M199" s="110"/>
      <c r="N199" s="103"/>
      <c r="O199" s="38"/>
      <c r="P199" s="61" t="s">
        <v>493</v>
      </c>
      <c r="Q199" s="86" t="s">
        <v>494</v>
      </c>
      <c r="R199" s="87"/>
      <c r="S199" s="77" t="s">
        <v>1708</v>
      </c>
      <c r="T199" s="77" t="s">
        <v>1709</v>
      </c>
      <c r="U199" s="88" t="s">
        <v>1710</v>
      </c>
      <c r="V199" s="38"/>
      <c r="W199" s="78"/>
    </row>
    <row r="200" ht="16.35" spans="5:23">
      <c r="E200" s="13"/>
      <c r="F200" s="108" t="s">
        <v>1711</v>
      </c>
      <c r="G200" s="107" t="s">
        <v>1712</v>
      </c>
      <c r="H200" s="107" t="s">
        <v>1713</v>
      </c>
      <c r="I200" s="107" t="s">
        <v>1714</v>
      </c>
      <c r="J200" s="107" t="s">
        <v>1715</v>
      </c>
      <c r="K200" s="110"/>
      <c r="L200" s="110"/>
      <c r="M200" s="110"/>
      <c r="N200" s="110"/>
      <c r="O200" s="62" t="s">
        <v>503</v>
      </c>
      <c r="P200" s="62" t="s">
        <v>504</v>
      </c>
      <c r="Q200" s="86" t="s">
        <v>505</v>
      </c>
      <c r="R200" s="89"/>
      <c r="S200" s="84" t="s">
        <v>1716</v>
      </c>
      <c r="T200" s="79" t="s">
        <v>1717</v>
      </c>
      <c r="U200" s="84" t="s">
        <v>1718</v>
      </c>
      <c r="V200" s="90"/>
      <c r="W200" s="91"/>
    </row>
    <row r="201" ht="16.35" spans="5:23">
      <c r="E201" s="19"/>
      <c r="F201" s="109" t="s">
        <v>1719</v>
      </c>
      <c r="G201" s="106" t="s">
        <v>1720</v>
      </c>
      <c r="H201" s="106" t="s">
        <v>1721</v>
      </c>
      <c r="I201" s="106" t="s">
        <v>1722</v>
      </c>
      <c r="J201" s="106"/>
      <c r="K201" s="111"/>
      <c r="L201" s="111"/>
      <c r="M201" s="111"/>
      <c r="N201" s="111"/>
      <c r="O201" s="63" t="s">
        <v>513</v>
      </c>
      <c r="P201" s="62" t="s">
        <v>514</v>
      </c>
      <c r="Q201" s="86" t="s">
        <v>515</v>
      </c>
      <c r="R201" s="92"/>
      <c r="S201" s="81" t="s">
        <v>1723</v>
      </c>
      <c r="T201" s="81" t="s">
        <v>1724</v>
      </c>
      <c r="U201" s="93"/>
      <c r="V201" s="94"/>
      <c r="W201" s="95"/>
    </row>
    <row r="202" ht="16.35"/>
    <row r="203" spans="5:23">
      <c r="E203" s="36" t="s">
        <v>518</v>
      </c>
      <c r="F203" s="54"/>
      <c r="G203" s="15"/>
      <c r="H203" s="16">
        <v>5</v>
      </c>
      <c r="I203" s="16">
        <v>8</v>
      </c>
      <c r="J203" s="16">
        <v>11</v>
      </c>
      <c r="K203" s="16">
        <v>14</v>
      </c>
      <c r="L203" s="16">
        <v>17</v>
      </c>
      <c r="M203" s="16">
        <v>20</v>
      </c>
      <c r="N203" s="60"/>
      <c r="O203" s="15"/>
      <c r="P203" s="16">
        <v>27</v>
      </c>
      <c r="Q203" s="16">
        <v>30</v>
      </c>
      <c r="R203" s="16">
        <v>33</v>
      </c>
      <c r="S203" s="16">
        <v>36</v>
      </c>
      <c r="T203" s="16">
        <v>39</v>
      </c>
      <c r="U203" s="16">
        <v>42</v>
      </c>
      <c r="V203" s="60"/>
      <c r="W203" s="97"/>
    </row>
    <row r="204" spans="5:23">
      <c r="E204" s="40"/>
      <c r="F204" s="55">
        <v>1</v>
      </c>
      <c r="G204" s="18">
        <v>3</v>
      </c>
      <c r="H204" s="18">
        <v>6</v>
      </c>
      <c r="I204" s="18">
        <v>9</v>
      </c>
      <c r="J204" s="18">
        <v>12</v>
      </c>
      <c r="K204" s="18">
        <v>15</v>
      </c>
      <c r="L204" s="18">
        <v>18</v>
      </c>
      <c r="M204" s="18">
        <v>21</v>
      </c>
      <c r="N204" s="18">
        <v>23</v>
      </c>
      <c r="O204" s="18">
        <v>25</v>
      </c>
      <c r="P204" s="18">
        <v>28</v>
      </c>
      <c r="Q204" s="18">
        <v>31</v>
      </c>
      <c r="R204" s="18">
        <v>34</v>
      </c>
      <c r="S204" s="18">
        <v>37</v>
      </c>
      <c r="T204" s="18">
        <v>40</v>
      </c>
      <c r="U204" s="18">
        <v>43</v>
      </c>
      <c r="V204" s="18">
        <v>45</v>
      </c>
      <c r="W204" s="98">
        <v>47</v>
      </c>
    </row>
    <row r="205" ht="16.35" spans="5:23">
      <c r="E205" s="43"/>
      <c r="F205" s="56">
        <v>2</v>
      </c>
      <c r="G205" s="57">
        <v>4</v>
      </c>
      <c r="H205" s="57">
        <v>7</v>
      </c>
      <c r="I205" s="57">
        <v>10</v>
      </c>
      <c r="J205" s="57">
        <v>13</v>
      </c>
      <c r="K205" s="57">
        <v>16</v>
      </c>
      <c r="L205" s="57">
        <v>19</v>
      </c>
      <c r="M205" s="57">
        <v>22</v>
      </c>
      <c r="N205" s="57">
        <v>24</v>
      </c>
      <c r="O205" s="57">
        <v>26</v>
      </c>
      <c r="P205" s="57">
        <v>29</v>
      </c>
      <c r="Q205" s="57">
        <v>32</v>
      </c>
      <c r="R205" s="57">
        <v>35</v>
      </c>
      <c r="S205" s="57">
        <v>38</v>
      </c>
      <c r="T205" s="57">
        <v>41</v>
      </c>
      <c r="U205" s="57">
        <v>44</v>
      </c>
      <c r="V205" s="57">
        <v>46</v>
      </c>
      <c r="W205" s="99">
        <v>48</v>
      </c>
    </row>
    <row r="206" ht="16.35"/>
    <row r="207" ht="16.35" spans="6:23">
      <c r="F207" s="34" t="s">
        <v>1725</v>
      </c>
      <c r="G207" s="35"/>
      <c r="H207" s="35"/>
      <c r="I207" s="35"/>
      <c r="J207" s="35"/>
      <c r="K207" s="35"/>
      <c r="L207" s="35"/>
      <c r="M207" s="35"/>
      <c r="N207" s="35"/>
      <c r="O207" s="35"/>
      <c r="P207" s="35"/>
      <c r="Q207" s="35"/>
      <c r="R207" s="35"/>
      <c r="S207" s="35"/>
      <c r="T207" s="35"/>
      <c r="U207" s="35"/>
      <c r="V207" s="35"/>
      <c r="W207" s="76"/>
    </row>
    <row r="208" spans="5:23">
      <c r="E208" s="36">
        <v>2</v>
      </c>
      <c r="F208" s="58"/>
      <c r="G208" s="58"/>
      <c r="H208" s="59" t="s">
        <v>1726</v>
      </c>
      <c r="I208" s="59" t="s">
        <v>1727</v>
      </c>
      <c r="J208" s="59" t="s">
        <v>1728</v>
      </c>
      <c r="K208" s="59" t="s">
        <v>1729</v>
      </c>
      <c r="L208" s="59" t="s">
        <v>1730</v>
      </c>
      <c r="M208" s="59" t="s">
        <v>1731</v>
      </c>
      <c r="N208" s="58"/>
      <c r="O208" s="38"/>
      <c r="P208" s="61" t="s">
        <v>256</v>
      </c>
      <c r="Q208" s="61" t="s">
        <v>257</v>
      </c>
      <c r="R208" s="61" t="s">
        <v>258</v>
      </c>
      <c r="S208" s="61" t="s">
        <v>259</v>
      </c>
      <c r="T208" s="77" t="s">
        <v>1732</v>
      </c>
      <c r="U208" s="77" t="s">
        <v>1733</v>
      </c>
      <c r="V208" s="38"/>
      <c r="W208" s="78"/>
    </row>
    <row r="209" spans="5:23">
      <c r="E209" s="40"/>
      <c r="F209" s="100" t="s">
        <v>1734</v>
      </c>
      <c r="G209" s="100" t="s">
        <v>1735</v>
      </c>
      <c r="H209" s="100" t="s">
        <v>1736</v>
      </c>
      <c r="I209" s="100" t="s">
        <v>1737</v>
      </c>
      <c r="J209" s="100" t="s">
        <v>1738</v>
      </c>
      <c r="K209" s="100" t="s">
        <v>1739</v>
      </c>
      <c r="L209" s="100" t="s">
        <v>1740</v>
      </c>
      <c r="M209" s="100" t="s">
        <v>1741</v>
      </c>
      <c r="N209" s="100" t="s">
        <v>1742</v>
      </c>
      <c r="O209" s="62" t="s">
        <v>271</v>
      </c>
      <c r="P209" s="62" t="s">
        <v>272</v>
      </c>
      <c r="Q209" s="62" t="s">
        <v>273</v>
      </c>
      <c r="R209" s="62" t="s">
        <v>274</v>
      </c>
      <c r="S209" s="79" t="s">
        <v>1743</v>
      </c>
      <c r="T209" s="79" t="s">
        <v>1744</v>
      </c>
      <c r="U209" s="79" t="s">
        <v>1745</v>
      </c>
      <c r="V209" s="79" t="s">
        <v>1746</v>
      </c>
      <c r="W209" s="80" t="s">
        <v>1747</v>
      </c>
    </row>
    <row r="210" ht="16.35" spans="5:23">
      <c r="E210" s="43"/>
      <c r="F210" s="101" t="s">
        <v>1748</v>
      </c>
      <c r="G210" s="101" t="s">
        <v>1749</v>
      </c>
      <c r="H210" s="101" t="s">
        <v>1750</v>
      </c>
      <c r="I210" s="101" t="s">
        <v>1751</v>
      </c>
      <c r="J210" s="101" t="s">
        <v>1752</v>
      </c>
      <c r="K210" s="101" t="s">
        <v>1753</v>
      </c>
      <c r="L210" s="101" t="s">
        <v>1754</v>
      </c>
      <c r="M210" s="101" t="s">
        <v>1755</v>
      </c>
      <c r="N210" s="101" t="s">
        <v>1756</v>
      </c>
      <c r="O210" s="63" t="s">
        <v>289</v>
      </c>
      <c r="P210" s="63" t="s">
        <v>290</v>
      </c>
      <c r="Q210" s="63" t="s">
        <v>291</v>
      </c>
      <c r="R210" s="63" t="s">
        <v>292</v>
      </c>
      <c r="S210" s="81" t="s">
        <v>1757</v>
      </c>
      <c r="T210" s="81" t="s">
        <v>1758</v>
      </c>
      <c r="U210" s="81" t="s">
        <v>1759</v>
      </c>
      <c r="V210" s="81" t="s">
        <v>1760</v>
      </c>
      <c r="W210" s="82" t="s">
        <v>1761</v>
      </c>
    </row>
    <row r="211" spans="5:23">
      <c r="E211" s="13">
        <v>3</v>
      </c>
      <c r="F211" s="102"/>
      <c r="G211" s="103"/>
      <c r="H211" s="100" t="s">
        <v>1762</v>
      </c>
      <c r="I211" s="107" t="s">
        <v>1763</v>
      </c>
      <c r="J211" s="107" t="s">
        <v>1764</v>
      </c>
      <c r="K211" s="107" t="s">
        <v>1765</v>
      </c>
      <c r="L211" s="107" t="s">
        <v>1766</v>
      </c>
      <c r="M211" s="107" t="s">
        <v>1767</v>
      </c>
      <c r="N211" s="103"/>
      <c r="O211" s="38"/>
      <c r="P211" s="61" t="s">
        <v>304</v>
      </c>
      <c r="Q211" s="61" t="s">
        <v>305</v>
      </c>
      <c r="R211" s="61" t="s">
        <v>306</v>
      </c>
      <c r="S211" s="61" t="s">
        <v>307</v>
      </c>
      <c r="T211" s="77" t="s">
        <v>1768</v>
      </c>
      <c r="U211" s="77" t="s">
        <v>1769</v>
      </c>
      <c r="V211" s="38"/>
      <c r="W211" s="78"/>
    </row>
    <row r="212" spans="5:23">
      <c r="E212" s="13"/>
      <c r="F212" s="104" t="s">
        <v>1770</v>
      </c>
      <c r="G212" s="100" t="s">
        <v>1771</v>
      </c>
      <c r="H212" s="100" t="s">
        <v>1772</v>
      </c>
      <c r="I212" s="107" t="s">
        <v>1773</v>
      </c>
      <c r="J212" s="107" t="s">
        <v>1774</v>
      </c>
      <c r="K212" s="107" t="s">
        <v>1775</v>
      </c>
      <c r="L212" s="107" t="s">
        <v>1776</v>
      </c>
      <c r="M212" s="107" t="s">
        <v>1777</v>
      </c>
      <c r="N212" s="107" t="s">
        <v>1778</v>
      </c>
      <c r="O212" s="62" t="s">
        <v>319</v>
      </c>
      <c r="P212" s="62" t="s">
        <v>320</v>
      </c>
      <c r="Q212" s="62" t="s">
        <v>321</v>
      </c>
      <c r="R212" s="62" t="s">
        <v>322</v>
      </c>
      <c r="S212" s="79" t="s">
        <v>1779</v>
      </c>
      <c r="T212" s="79" t="s">
        <v>1780</v>
      </c>
      <c r="U212" s="79" t="s">
        <v>1781</v>
      </c>
      <c r="V212" s="79" t="s">
        <v>1782</v>
      </c>
      <c r="W212" s="80" t="s">
        <v>1783</v>
      </c>
    </row>
    <row r="213" ht="16.35" spans="5:23">
      <c r="E213" s="19"/>
      <c r="F213" s="105" t="s">
        <v>1784</v>
      </c>
      <c r="G213" s="101" t="s">
        <v>1785</v>
      </c>
      <c r="H213" s="106" t="s">
        <v>1786</v>
      </c>
      <c r="I213" s="106" t="s">
        <v>1787</v>
      </c>
      <c r="J213" s="106" t="s">
        <v>1788</v>
      </c>
      <c r="K213" s="106" t="s">
        <v>1789</v>
      </c>
      <c r="L213" s="106" t="s">
        <v>1790</v>
      </c>
      <c r="M213" s="106" t="s">
        <v>1791</v>
      </c>
      <c r="N213" s="106" t="s">
        <v>1792</v>
      </c>
      <c r="O213" s="63" t="s">
        <v>337</v>
      </c>
      <c r="P213" s="63" t="s">
        <v>338</v>
      </c>
      <c r="Q213" s="63" t="s">
        <v>339</v>
      </c>
      <c r="R213" s="63" t="s">
        <v>340</v>
      </c>
      <c r="S213" s="81" t="s">
        <v>1793</v>
      </c>
      <c r="T213" s="81" t="s">
        <v>1794</v>
      </c>
      <c r="U213" s="81" t="s">
        <v>1795</v>
      </c>
      <c r="V213" s="81" t="s">
        <v>1796</v>
      </c>
      <c r="W213" s="82" t="s">
        <v>1797</v>
      </c>
    </row>
    <row r="214" spans="5:23">
      <c r="E214" s="22">
        <v>4</v>
      </c>
      <c r="F214" s="102"/>
      <c r="G214" s="103"/>
      <c r="H214" s="107" t="s">
        <v>1798</v>
      </c>
      <c r="I214" s="107" t="s">
        <v>1799</v>
      </c>
      <c r="J214" s="107" t="s">
        <v>1800</v>
      </c>
      <c r="K214" s="107" t="s">
        <v>1801</v>
      </c>
      <c r="L214" s="107" t="s">
        <v>1802</v>
      </c>
      <c r="M214" s="107" t="s">
        <v>1803</v>
      </c>
      <c r="N214" s="103"/>
      <c r="O214" s="38"/>
      <c r="P214" s="61" t="s">
        <v>352</v>
      </c>
      <c r="Q214" s="61" t="s">
        <v>353</v>
      </c>
      <c r="R214" s="61" t="s">
        <v>354</v>
      </c>
      <c r="S214" s="61" t="s">
        <v>355</v>
      </c>
      <c r="T214" s="77" t="s">
        <v>1804</v>
      </c>
      <c r="U214" s="77" t="s">
        <v>1805</v>
      </c>
      <c r="V214" s="38"/>
      <c r="W214" s="78"/>
    </row>
    <row r="215" spans="5:23">
      <c r="E215" s="13"/>
      <c r="F215" s="108" t="s">
        <v>1806</v>
      </c>
      <c r="G215" s="107" t="s">
        <v>1807</v>
      </c>
      <c r="H215" s="107" t="s">
        <v>1808</v>
      </c>
      <c r="I215" s="107" t="s">
        <v>1809</v>
      </c>
      <c r="J215" s="107" t="s">
        <v>1810</v>
      </c>
      <c r="K215" s="107" t="s">
        <v>1811</v>
      </c>
      <c r="L215" s="107" t="s">
        <v>1812</v>
      </c>
      <c r="M215" s="107" t="s">
        <v>1813</v>
      </c>
      <c r="N215" s="107" t="s">
        <v>1814</v>
      </c>
      <c r="O215" s="62" t="s">
        <v>367</v>
      </c>
      <c r="P215" s="62" t="s">
        <v>368</v>
      </c>
      <c r="Q215" s="62" t="s">
        <v>369</v>
      </c>
      <c r="R215" s="62" t="s">
        <v>370</v>
      </c>
      <c r="S215" s="79" t="s">
        <v>1815</v>
      </c>
      <c r="T215" s="79" t="s">
        <v>1816</v>
      </c>
      <c r="U215" s="79" t="s">
        <v>1817</v>
      </c>
      <c r="V215" s="79" t="s">
        <v>1818</v>
      </c>
      <c r="W215" s="80" t="s">
        <v>1819</v>
      </c>
    </row>
    <row r="216" ht="16.35" spans="5:23">
      <c r="E216" s="19"/>
      <c r="F216" s="109" t="s">
        <v>1820</v>
      </c>
      <c r="G216" s="106" t="s">
        <v>1821</v>
      </c>
      <c r="H216" s="106" t="s">
        <v>1822</v>
      </c>
      <c r="I216" s="106" t="s">
        <v>1823</v>
      </c>
      <c r="J216" s="106" t="s">
        <v>1824</v>
      </c>
      <c r="K216" s="106" t="s">
        <v>1825</v>
      </c>
      <c r="L216" s="106" t="s">
        <v>1826</v>
      </c>
      <c r="M216" s="106" t="s">
        <v>1827</v>
      </c>
      <c r="N216" s="106" t="s">
        <v>1828</v>
      </c>
      <c r="O216" s="63" t="s">
        <v>385</v>
      </c>
      <c r="P216" s="63" t="s">
        <v>386</v>
      </c>
      <c r="Q216" s="63" t="s">
        <v>387</v>
      </c>
      <c r="R216" s="63" t="s">
        <v>388</v>
      </c>
      <c r="S216" s="81" t="s">
        <v>1829</v>
      </c>
      <c r="T216" s="81" t="s">
        <v>1830</v>
      </c>
      <c r="U216" s="81" t="s">
        <v>1831</v>
      </c>
      <c r="V216" s="81" t="s">
        <v>1832</v>
      </c>
      <c r="W216" s="82" t="s">
        <v>1833</v>
      </c>
    </row>
    <row r="217" spans="5:23">
      <c r="E217" s="22">
        <v>5</v>
      </c>
      <c r="F217" s="102"/>
      <c r="G217" s="103"/>
      <c r="H217" s="107" t="s">
        <v>1834</v>
      </c>
      <c r="I217" s="107" t="s">
        <v>1835</v>
      </c>
      <c r="J217" s="107" t="s">
        <v>1836</v>
      </c>
      <c r="K217" s="107" t="s">
        <v>1837</v>
      </c>
      <c r="L217" s="107" t="s">
        <v>1838</v>
      </c>
      <c r="M217" s="107" t="s">
        <v>1839</v>
      </c>
      <c r="N217" s="103"/>
      <c r="O217" s="38"/>
      <c r="P217" s="61" t="s">
        <v>400</v>
      </c>
      <c r="Q217" s="61" t="s">
        <v>401</v>
      </c>
      <c r="R217" s="61" t="s">
        <v>402</v>
      </c>
      <c r="S217" s="61" t="s">
        <v>403</v>
      </c>
      <c r="T217" s="77" t="s">
        <v>1840</v>
      </c>
      <c r="U217" s="77" t="s">
        <v>1841</v>
      </c>
      <c r="V217" s="38"/>
      <c r="W217" s="78"/>
    </row>
    <row r="218" spans="5:23">
      <c r="E218" s="13"/>
      <c r="F218" s="108" t="s">
        <v>1842</v>
      </c>
      <c r="G218" s="107" t="s">
        <v>1843</v>
      </c>
      <c r="H218" s="107" t="s">
        <v>1844</v>
      </c>
      <c r="I218" s="107" t="s">
        <v>1845</v>
      </c>
      <c r="J218" s="107" t="s">
        <v>1846</v>
      </c>
      <c r="K218" s="107" t="s">
        <v>1847</v>
      </c>
      <c r="L218" s="107" t="s">
        <v>1848</v>
      </c>
      <c r="M218" s="107" t="s">
        <v>1849</v>
      </c>
      <c r="N218" s="107" t="s">
        <v>1850</v>
      </c>
      <c r="O218" s="62" t="s">
        <v>415</v>
      </c>
      <c r="P218" s="62" t="s">
        <v>416</v>
      </c>
      <c r="Q218" s="62" t="s">
        <v>417</v>
      </c>
      <c r="R218" s="62" t="s">
        <v>418</v>
      </c>
      <c r="S218" s="79" t="s">
        <v>1851</v>
      </c>
      <c r="T218" s="79" t="s">
        <v>1852</v>
      </c>
      <c r="U218" s="79" t="s">
        <v>1853</v>
      </c>
      <c r="V218" s="79" t="s">
        <v>1854</v>
      </c>
      <c r="W218" s="80" t="s">
        <v>1855</v>
      </c>
    </row>
    <row r="219" ht="16.35" spans="5:23">
      <c r="E219" s="19"/>
      <c r="F219" s="109" t="s">
        <v>1856</v>
      </c>
      <c r="G219" s="106" t="s">
        <v>1857</v>
      </c>
      <c r="H219" s="106" t="s">
        <v>1858</v>
      </c>
      <c r="I219" s="106" t="s">
        <v>1859</v>
      </c>
      <c r="J219" s="106" t="s">
        <v>1860</v>
      </c>
      <c r="K219" s="106" t="s">
        <v>1861</v>
      </c>
      <c r="L219" s="106" t="s">
        <v>1862</v>
      </c>
      <c r="M219" s="106" t="s">
        <v>1863</v>
      </c>
      <c r="N219" s="106" t="s">
        <v>1864</v>
      </c>
      <c r="O219" s="63" t="s">
        <v>433</v>
      </c>
      <c r="P219" s="63" t="s">
        <v>434</v>
      </c>
      <c r="Q219" s="63" t="s">
        <v>435</v>
      </c>
      <c r="R219" s="63" t="s">
        <v>436</v>
      </c>
      <c r="S219" s="81" t="s">
        <v>1865</v>
      </c>
      <c r="T219" s="81" t="s">
        <v>1866</v>
      </c>
      <c r="U219" s="81" t="s">
        <v>1867</v>
      </c>
      <c r="V219" s="81" t="s">
        <v>1868</v>
      </c>
      <c r="W219" s="82" t="s">
        <v>1869</v>
      </c>
    </row>
    <row r="220" spans="5:23">
      <c r="E220" s="22">
        <v>6</v>
      </c>
      <c r="F220" s="102"/>
      <c r="G220" s="103"/>
      <c r="H220" s="107" t="s">
        <v>1870</v>
      </c>
      <c r="I220" s="107" t="s">
        <v>1871</v>
      </c>
      <c r="J220" s="107" t="s">
        <v>1872</v>
      </c>
      <c r="K220" s="107" t="s">
        <v>1873</v>
      </c>
      <c r="L220" s="107" t="s">
        <v>1874</v>
      </c>
      <c r="M220" s="107" t="s">
        <v>1875</v>
      </c>
      <c r="N220" s="103"/>
      <c r="O220" s="38"/>
      <c r="P220" s="61" t="s">
        <v>448</v>
      </c>
      <c r="Q220" s="61" t="s">
        <v>449</v>
      </c>
      <c r="R220" s="61" t="s">
        <v>450</v>
      </c>
      <c r="S220" s="61" t="s">
        <v>451</v>
      </c>
      <c r="T220" s="77" t="s">
        <v>1876</v>
      </c>
      <c r="U220" s="77" t="s">
        <v>1877</v>
      </c>
      <c r="V220" s="38"/>
      <c r="W220" s="78"/>
    </row>
    <row r="221" spans="5:23">
      <c r="E221" s="13"/>
      <c r="F221" s="108" t="s">
        <v>1878</v>
      </c>
      <c r="G221" s="107" t="s">
        <v>1879</v>
      </c>
      <c r="H221" s="107" t="s">
        <v>1880</v>
      </c>
      <c r="I221" s="107" t="s">
        <v>1881</v>
      </c>
      <c r="J221" s="107" t="s">
        <v>1882</v>
      </c>
      <c r="K221" s="107" t="s">
        <v>1883</v>
      </c>
      <c r="L221" s="107" t="s">
        <v>1884</v>
      </c>
      <c r="M221" s="107" t="s">
        <v>1885</v>
      </c>
      <c r="N221" s="107" t="s">
        <v>1886</v>
      </c>
      <c r="O221" s="62" t="s">
        <v>463</v>
      </c>
      <c r="P221" s="62" t="s">
        <v>464</v>
      </c>
      <c r="Q221" s="62" t="s">
        <v>465</v>
      </c>
      <c r="R221" s="62" t="s">
        <v>466</v>
      </c>
      <c r="S221" s="79" t="s">
        <v>1887</v>
      </c>
      <c r="T221" s="79" t="s">
        <v>1888</v>
      </c>
      <c r="U221" s="79" t="s">
        <v>1889</v>
      </c>
      <c r="V221" s="79" t="s">
        <v>1890</v>
      </c>
      <c r="W221" s="80" t="s">
        <v>1891</v>
      </c>
    </row>
    <row r="222" ht="16.35" spans="5:23">
      <c r="E222" s="19"/>
      <c r="F222" s="109" t="s">
        <v>1892</v>
      </c>
      <c r="G222" s="106" t="s">
        <v>1893</v>
      </c>
      <c r="H222" s="106" t="s">
        <v>1894</v>
      </c>
      <c r="I222" s="106" t="s">
        <v>1895</v>
      </c>
      <c r="J222" s="106" t="s">
        <v>1896</v>
      </c>
      <c r="K222" s="106" t="s">
        <v>1897</v>
      </c>
      <c r="L222" s="106" t="s">
        <v>1898</v>
      </c>
      <c r="M222" s="106" t="s">
        <v>1899</v>
      </c>
      <c r="N222" s="106" t="s">
        <v>1900</v>
      </c>
      <c r="O222" s="63" t="s">
        <v>481</v>
      </c>
      <c r="P222" s="63" t="s">
        <v>482</v>
      </c>
      <c r="Q222" s="63" t="s">
        <v>483</v>
      </c>
      <c r="R222" s="83" t="s">
        <v>484</v>
      </c>
      <c r="S222" s="84" t="s">
        <v>1901</v>
      </c>
      <c r="T222" s="84" t="s">
        <v>1902</v>
      </c>
      <c r="U222" s="84" t="s">
        <v>1903</v>
      </c>
      <c r="V222" s="84" t="s">
        <v>1904</v>
      </c>
      <c r="W222" s="85" t="s">
        <v>1905</v>
      </c>
    </row>
    <row r="223" spans="5:23">
      <c r="E223" s="22">
        <v>7</v>
      </c>
      <c r="F223" s="102"/>
      <c r="G223" s="103"/>
      <c r="H223" s="107" t="s">
        <v>1906</v>
      </c>
      <c r="I223" s="107" t="s">
        <v>1907</v>
      </c>
      <c r="J223" s="107" t="s">
        <v>1908</v>
      </c>
      <c r="K223" s="110"/>
      <c r="L223" s="110"/>
      <c r="M223" s="110"/>
      <c r="N223" s="103"/>
      <c r="O223" s="38"/>
      <c r="P223" s="61" t="s">
        <v>493</v>
      </c>
      <c r="Q223" s="86" t="s">
        <v>494</v>
      </c>
      <c r="R223" s="87"/>
      <c r="S223" s="77" t="s">
        <v>1909</v>
      </c>
      <c r="T223" s="77" t="s">
        <v>1910</v>
      </c>
      <c r="U223" s="88" t="s">
        <v>1911</v>
      </c>
      <c r="V223" s="38"/>
      <c r="W223" s="78"/>
    </row>
    <row r="224" ht="16.35" spans="5:23">
      <c r="E224" s="13"/>
      <c r="F224" s="108" t="s">
        <v>1912</v>
      </c>
      <c r="G224" s="107" t="s">
        <v>1913</v>
      </c>
      <c r="H224" s="107" t="s">
        <v>1914</v>
      </c>
      <c r="I224" s="107" t="s">
        <v>1915</v>
      </c>
      <c r="J224" s="107" t="s">
        <v>1916</v>
      </c>
      <c r="K224" s="110"/>
      <c r="L224" s="110"/>
      <c r="M224" s="110"/>
      <c r="N224" s="110"/>
      <c r="O224" s="62" t="s">
        <v>503</v>
      </c>
      <c r="P224" s="62" t="s">
        <v>504</v>
      </c>
      <c r="Q224" s="86" t="s">
        <v>505</v>
      </c>
      <c r="R224" s="89"/>
      <c r="S224" s="84" t="s">
        <v>1917</v>
      </c>
      <c r="T224" s="79" t="s">
        <v>1918</v>
      </c>
      <c r="U224" s="84" t="s">
        <v>1919</v>
      </c>
      <c r="V224" s="90"/>
      <c r="W224" s="91"/>
    </row>
    <row r="225" ht="16.35" spans="5:23">
      <c r="E225" s="19"/>
      <c r="F225" s="109" t="s">
        <v>1920</v>
      </c>
      <c r="G225" s="106" t="s">
        <v>1921</v>
      </c>
      <c r="H225" s="106" t="s">
        <v>1922</v>
      </c>
      <c r="I225" s="106" t="s">
        <v>1923</v>
      </c>
      <c r="J225" s="106"/>
      <c r="K225" s="111"/>
      <c r="L225" s="111"/>
      <c r="M225" s="111"/>
      <c r="N225" s="111"/>
      <c r="O225" s="63" t="s">
        <v>513</v>
      </c>
      <c r="P225" s="62" t="s">
        <v>514</v>
      </c>
      <c r="Q225" s="86" t="s">
        <v>515</v>
      </c>
      <c r="R225" s="92"/>
      <c r="S225" s="81" t="s">
        <v>1924</v>
      </c>
      <c r="T225" s="81" t="s">
        <v>1925</v>
      </c>
      <c r="U225" s="93"/>
      <c r="V225" s="94"/>
      <c r="W225" s="95"/>
    </row>
    <row r="226" ht="16.35"/>
    <row r="227" spans="5:23">
      <c r="E227" s="36" t="s">
        <v>518</v>
      </c>
      <c r="F227" s="54"/>
      <c r="G227" s="15"/>
      <c r="H227" s="16">
        <v>5</v>
      </c>
      <c r="I227" s="16">
        <v>8</v>
      </c>
      <c r="J227" s="16">
        <v>11</v>
      </c>
      <c r="K227" s="16">
        <v>14</v>
      </c>
      <c r="L227" s="16">
        <v>17</v>
      </c>
      <c r="M227" s="16">
        <v>20</v>
      </c>
      <c r="N227" s="60"/>
      <c r="O227" s="15"/>
      <c r="P227" s="16">
        <v>27</v>
      </c>
      <c r="Q227" s="16">
        <v>30</v>
      </c>
      <c r="R227" s="16">
        <v>33</v>
      </c>
      <c r="S227" s="16">
        <v>36</v>
      </c>
      <c r="T227" s="16">
        <v>39</v>
      </c>
      <c r="U227" s="16">
        <v>42</v>
      </c>
      <c r="V227" s="60"/>
      <c r="W227" s="97"/>
    </row>
    <row r="228" spans="5:23">
      <c r="E228" s="40"/>
      <c r="F228" s="55">
        <v>1</v>
      </c>
      <c r="G228" s="18">
        <v>3</v>
      </c>
      <c r="H228" s="18">
        <v>6</v>
      </c>
      <c r="I228" s="18">
        <v>9</v>
      </c>
      <c r="J228" s="18">
        <v>12</v>
      </c>
      <c r="K228" s="18">
        <v>15</v>
      </c>
      <c r="L228" s="18">
        <v>18</v>
      </c>
      <c r="M228" s="18">
        <v>21</v>
      </c>
      <c r="N228" s="18">
        <v>23</v>
      </c>
      <c r="O228" s="18">
        <v>25</v>
      </c>
      <c r="P228" s="18">
        <v>28</v>
      </c>
      <c r="Q228" s="18">
        <v>31</v>
      </c>
      <c r="R228" s="18">
        <v>34</v>
      </c>
      <c r="S228" s="18">
        <v>37</v>
      </c>
      <c r="T228" s="18">
        <v>40</v>
      </c>
      <c r="U228" s="18">
        <v>43</v>
      </c>
      <c r="V228" s="18">
        <v>45</v>
      </c>
      <c r="W228" s="98">
        <v>47</v>
      </c>
    </row>
    <row r="229" ht="16.35" spans="5:23">
      <c r="E229" s="43"/>
      <c r="F229" s="56">
        <v>2</v>
      </c>
      <c r="G229" s="57">
        <v>4</v>
      </c>
      <c r="H229" s="57">
        <v>7</v>
      </c>
      <c r="I229" s="57">
        <v>10</v>
      </c>
      <c r="J229" s="57">
        <v>13</v>
      </c>
      <c r="K229" s="57">
        <v>16</v>
      </c>
      <c r="L229" s="57">
        <v>19</v>
      </c>
      <c r="M229" s="57">
        <v>22</v>
      </c>
      <c r="N229" s="57">
        <v>24</v>
      </c>
      <c r="O229" s="57">
        <v>26</v>
      </c>
      <c r="P229" s="57">
        <v>29</v>
      </c>
      <c r="Q229" s="57">
        <v>32</v>
      </c>
      <c r="R229" s="57">
        <v>35</v>
      </c>
      <c r="S229" s="57">
        <v>38</v>
      </c>
      <c r="T229" s="57">
        <v>41</v>
      </c>
      <c r="U229" s="57">
        <v>44</v>
      </c>
      <c r="V229" s="57">
        <v>46</v>
      </c>
      <c r="W229" s="99">
        <v>48</v>
      </c>
    </row>
    <row r="230" ht="16.35"/>
    <row r="231" ht="16.35" spans="6:23">
      <c r="F231" s="34" t="s">
        <v>1926</v>
      </c>
      <c r="G231" s="35"/>
      <c r="H231" s="35"/>
      <c r="I231" s="35"/>
      <c r="J231" s="35"/>
      <c r="K231" s="35"/>
      <c r="L231" s="35"/>
      <c r="M231" s="35"/>
      <c r="N231" s="35"/>
      <c r="O231" s="35"/>
      <c r="P231" s="35"/>
      <c r="Q231" s="35"/>
      <c r="R231" s="35"/>
      <c r="S231" s="35"/>
      <c r="T231" s="35"/>
      <c r="U231" s="35"/>
      <c r="V231" s="35"/>
      <c r="W231" s="76"/>
    </row>
    <row r="232" spans="5:23">
      <c r="E232" s="36">
        <v>2</v>
      </c>
      <c r="F232" s="58"/>
      <c r="G232" s="58"/>
      <c r="H232" s="59" t="s">
        <v>1927</v>
      </c>
      <c r="I232" s="59" t="s">
        <v>1928</v>
      </c>
      <c r="J232" s="59" t="s">
        <v>1929</v>
      </c>
      <c r="K232" s="59" t="s">
        <v>1930</v>
      </c>
      <c r="L232" s="59" t="s">
        <v>1931</v>
      </c>
      <c r="M232" s="59" t="s">
        <v>1932</v>
      </c>
      <c r="N232" s="58"/>
      <c r="O232" s="38"/>
      <c r="P232" s="61" t="s">
        <v>256</v>
      </c>
      <c r="Q232" s="61" t="s">
        <v>257</v>
      </c>
      <c r="R232" s="61" t="s">
        <v>258</v>
      </c>
      <c r="S232" s="61" t="s">
        <v>259</v>
      </c>
      <c r="T232" s="77" t="s">
        <v>1933</v>
      </c>
      <c r="U232" s="77" t="s">
        <v>1934</v>
      </c>
      <c r="V232" s="38"/>
      <c r="W232" s="78"/>
    </row>
    <row r="233" spans="5:23">
      <c r="E233" s="40"/>
      <c r="F233" s="100" t="s">
        <v>1935</v>
      </c>
      <c r="G233" s="100" t="s">
        <v>1936</v>
      </c>
      <c r="H233" s="100" t="s">
        <v>1937</v>
      </c>
      <c r="I233" s="100" t="s">
        <v>1938</v>
      </c>
      <c r="J233" s="100" t="s">
        <v>1939</v>
      </c>
      <c r="K233" s="100" t="s">
        <v>1940</v>
      </c>
      <c r="L233" s="100" t="s">
        <v>1941</v>
      </c>
      <c r="M233" s="100" t="s">
        <v>1942</v>
      </c>
      <c r="N233" s="100" t="s">
        <v>1943</v>
      </c>
      <c r="O233" s="62" t="s">
        <v>271</v>
      </c>
      <c r="P233" s="62" t="s">
        <v>272</v>
      </c>
      <c r="Q233" s="62" t="s">
        <v>273</v>
      </c>
      <c r="R233" s="62" t="s">
        <v>274</v>
      </c>
      <c r="S233" s="79" t="s">
        <v>1944</v>
      </c>
      <c r="T233" s="79" t="s">
        <v>1945</v>
      </c>
      <c r="U233" s="79" t="s">
        <v>1946</v>
      </c>
      <c r="V233" s="79" t="s">
        <v>1947</v>
      </c>
      <c r="W233" s="80" t="s">
        <v>1948</v>
      </c>
    </row>
    <row r="234" ht="16.35" spans="5:23">
      <c r="E234" s="43"/>
      <c r="F234" s="101" t="s">
        <v>1949</v>
      </c>
      <c r="G234" s="101" t="s">
        <v>1950</v>
      </c>
      <c r="H234" s="101" t="s">
        <v>1951</v>
      </c>
      <c r="I234" s="101" t="s">
        <v>1952</v>
      </c>
      <c r="J234" s="101" t="s">
        <v>1953</v>
      </c>
      <c r="K234" s="101" t="s">
        <v>1954</v>
      </c>
      <c r="L234" s="101" t="s">
        <v>1955</v>
      </c>
      <c r="M234" s="101" t="s">
        <v>1956</v>
      </c>
      <c r="N234" s="101" t="s">
        <v>1957</v>
      </c>
      <c r="O234" s="63" t="s">
        <v>289</v>
      </c>
      <c r="P234" s="63" t="s">
        <v>290</v>
      </c>
      <c r="Q234" s="63" t="s">
        <v>291</v>
      </c>
      <c r="R234" s="63" t="s">
        <v>292</v>
      </c>
      <c r="S234" s="81" t="s">
        <v>1958</v>
      </c>
      <c r="T234" s="81" t="s">
        <v>1959</v>
      </c>
      <c r="U234" s="81" t="s">
        <v>1960</v>
      </c>
      <c r="V234" s="81" t="s">
        <v>1961</v>
      </c>
      <c r="W234" s="82" t="s">
        <v>1962</v>
      </c>
    </row>
    <row r="235" spans="5:23">
      <c r="E235" s="13">
        <v>3</v>
      </c>
      <c r="F235" s="102"/>
      <c r="G235" s="103"/>
      <c r="H235" s="100" t="s">
        <v>1963</v>
      </c>
      <c r="I235" s="107" t="s">
        <v>1964</v>
      </c>
      <c r="J235" s="107" t="s">
        <v>1965</v>
      </c>
      <c r="K235" s="107" t="s">
        <v>1966</v>
      </c>
      <c r="L235" s="107" t="s">
        <v>1967</v>
      </c>
      <c r="M235" s="107" t="s">
        <v>1968</v>
      </c>
      <c r="N235" s="103"/>
      <c r="O235" s="38"/>
      <c r="P235" s="61" t="s">
        <v>304</v>
      </c>
      <c r="Q235" s="61" t="s">
        <v>305</v>
      </c>
      <c r="R235" s="61" t="s">
        <v>306</v>
      </c>
      <c r="S235" s="61" t="s">
        <v>307</v>
      </c>
      <c r="T235" s="77" t="s">
        <v>1969</v>
      </c>
      <c r="U235" s="77" t="s">
        <v>1970</v>
      </c>
      <c r="V235" s="38"/>
      <c r="W235" s="78"/>
    </row>
    <row r="236" spans="5:23">
      <c r="E236" s="13"/>
      <c r="F236" s="104" t="s">
        <v>1971</v>
      </c>
      <c r="G236" s="100" t="s">
        <v>1972</v>
      </c>
      <c r="H236" s="100" t="s">
        <v>1973</v>
      </c>
      <c r="I236" s="107" t="s">
        <v>1974</v>
      </c>
      <c r="J236" s="107" t="s">
        <v>1975</v>
      </c>
      <c r="K236" s="107" t="s">
        <v>1976</v>
      </c>
      <c r="L236" s="107" t="s">
        <v>1977</v>
      </c>
      <c r="M236" s="107" t="s">
        <v>1978</v>
      </c>
      <c r="N236" s="107" t="s">
        <v>1979</v>
      </c>
      <c r="O236" s="62" t="s">
        <v>319</v>
      </c>
      <c r="P236" s="62" t="s">
        <v>320</v>
      </c>
      <c r="Q236" s="62" t="s">
        <v>321</v>
      </c>
      <c r="R236" s="62" t="s">
        <v>322</v>
      </c>
      <c r="S236" s="79" t="s">
        <v>1980</v>
      </c>
      <c r="T236" s="79" t="s">
        <v>1981</v>
      </c>
      <c r="U236" s="79" t="s">
        <v>1982</v>
      </c>
      <c r="V236" s="79" t="s">
        <v>1983</v>
      </c>
      <c r="W236" s="80" t="s">
        <v>1984</v>
      </c>
    </row>
    <row r="237" ht="16.35" spans="5:23">
      <c r="E237" s="19"/>
      <c r="F237" s="105" t="s">
        <v>1985</v>
      </c>
      <c r="G237" s="101" t="s">
        <v>1986</v>
      </c>
      <c r="H237" s="106" t="s">
        <v>1987</v>
      </c>
      <c r="I237" s="106" t="s">
        <v>1988</v>
      </c>
      <c r="J237" s="106" t="s">
        <v>1989</v>
      </c>
      <c r="K237" s="106" t="s">
        <v>1990</v>
      </c>
      <c r="L237" s="106" t="s">
        <v>1991</v>
      </c>
      <c r="M237" s="106" t="s">
        <v>1992</v>
      </c>
      <c r="N237" s="106" t="s">
        <v>1993</v>
      </c>
      <c r="O237" s="63" t="s">
        <v>337</v>
      </c>
      <c r="P237" s="63" t="s">
        <v>338</v>
      </c>
      <c r="Q237" s="63" t="s">
        <v>339</v>
      </c>
      <c r="R237" s="63" t="s">
        <v>340</v>
      </c>
      <c r="S237" s="81" t="s">
        <v>1994</v>
      </c>
      <c r="T237" s="81" t="s">
        <v>1995</v>
      </c>
      <c r="U237" s="81" t="s">
        <v>1996</v>
      </c>
      <c r="V237" s="81" t="s">
        <v>1997</v>
      </c>
      <c r="W237" s="82" t="s">
        <v>1998</v>
      </c>
    </row>
    <row r="238" spans="5:23">
      <c r="E238" s="22">
        <v>4</v>
      </c>
      <c r="F238" s="102"/>
      <c r="G238" s="103"/>
      <c r="H238" s="107" t="s">
        <v>1999</v>
      </c>
      <c r="I238" s="107" t="s">
        <v>2000</v>
      </c>
      <c r="J238" s="107" t="s">
        <v>2001</v>
      </c>
      <c r="K238" s="107" t="s">
        <v>2002</v>
      </c>
      <c r="L238" s="107" t="s">
        <v>2003</v>
      </c>
      <c r="M238" s="107" t="s">
        <v>2004</v>
      </c>
      <c r="N238" s="103"/>
      <c r="O238" s="38"/>
      <c r="P238" s="61" t="s">
        <v>352</v>
      </c>
      <c r="Q238" s="61" t="s">
        <v>353</v>
      </c>
      <c r="R238" s="61" t="s">
        <v>354</v>
      </c>
      <c r="S238" s="61" t="s">
        <v>355</v>
      </c>
      <c r="T238" s="77" t="s">
        <v>2005</v>
      </c>
      <c r="U238" s="77" t="s">
        <v>2006</v>
      </c>
      <c r="V238" s="38"/>
      <c r="W238" s="78"/>
    </row>
    <row r="239" spans="5:23">
      <c r="E239" s="13"/>
      <c r="F239" s="108" t="s">
        <v>2007</v>
      </c>
      <c r="G239" s="107" t="s">
        <v>2008</v>
      </c>
      <c r="H239" s="107" t="s">
        <v>2009</v>
      </c>
      <c r="I239" s="107" t="s">
        <v>2010</v>
      </c>
      <c r="J239" s="107" t="s">
        <v>2011</v>
      </c>
      <c r="K239" s="107" t="s">
        <v>2012</v>
      </c>
      <c r="L239" s="107" t="s">
        <v>2013</v>
      </c>
      <c r="M239" s="107" t="s">
        <v>2014</v>
      </c>
      <c r="N239" s="107" t="s">
        <v>2015</v>
      </c>
      <c r="O239" s="62" t="s">
        <v>367</v>
      </c>
      <c r="P239" s="62" t="s">
        <v>368</v>
      </c>
      <c r="Q239" s="62" t="s">
        <v>369</v>
      </c>
      <c r="R239" s="62" t="s">
        <v>370</v>
      </c>
      <c r="S239" s="79" t="s">
        <v>2016</v>
      </c>
      <c r="T239" s="79" t="s">
        <v>2017</v>
      </c>
      <c r="U239" s="79" t="s">
        <v>2018</v>
      </c>
      <c r="V239" s="79" t="s">
        <v>2019</v>
      </c>
      <c r="W239" s="80" t="s">
        <v>2020</v>
      </c>
    </row>
    <row r="240" ht="16.35" spans="5:23">
      <c r="E240" s="19"/>
      <c r="F240" s="109" t="s">
        <v>2021</v>
      </c>
      <c r="G240" s="106" t="s">
        <v>2022</v>
      </c>
      <c r="H240" s="106" t="s">
        <v>2023</v>
      </c>
      <c r="I240" s="106" t="s">
        <v>2024</v>
      </c>
      <c r="J240" s="106" t="s">
        <v>2025</v>
      </c>
      <c r="K240" s="106" t="s">
        <v>2026</v>
      </c>
      <c r="L240" s="106" t="s">
        <v>2027</v>
      </c>
      <c r="M240" s="106" t="s">
        <v>2028</v>
      </c>
      <c r="N240" s="106" t="s">
        <v>2029</v>
      </c>
      <c r="O240" s="63" t="s">
        <v>385</v>
      </c>
      <c r="P240" s="63" t="s">
        <v>386</v>
      </c>
      <c r="Q240" s="63" t="s">
        <v>387</v>
      </c>
      <c r="R240" s="63" t="s">
        <v>388</v>
      </c>
      <c r="S240" s="81" t="s">
        <v>2030</v>
      </c>
      <c r="T240" s="81" t="s">
        <v>2031</v>
      </c>
      <c r="U240" s="81" t="s">
        <v>2032</v>
      </c>
      <c r="V240" s="81" t="s">
        <v>2033</v>
      </c>
      <c r="W240" s="82" t="s">
        <v>2034</v>
      </c>
    </row>
    <row r="241" spans="5:23">
      <c r="E241" s="22">
        <v>5</v>
      </c>
      <c r="F241" s="102"/>
      <c r="G241" s="103"/>
      <c r="H241" s="107" t="s">
        <v>2035</v>
      </c>
      <c r="I241" s="107" t="s">
        <v>2036</v>
      </c>
      <c r="J241" s="107" t="s">
        <v>2037</v>
      </c>
      <c r="K241" s="107" t="s">
        <v>2038</v>
      </c>
      <c r="L241" s="107" t="s">
        <v>2039</v>
      </c>
      <c r="M241" s="107" t="s">
        <v>2040</v>
      </c>
      <c r="N241" s="103"/>
      <c r="O241" s="38"/>
      <c r="P241" s="61" t="s">
        <v>400</v>
      </c>
      <c r="Q241" s="61" t="s">
        <v>401</v>
      </c>
      <c r="R241" s="61" t="s">
        <v>402</v>
      </c>
      <c r="S241" s="61" t="s">
        <v>403</v>
      </c>
      <c r="T241" s="77" t="s">
        <v>2041</v>
      </c>
      <c r="U241" s="77" t="s">
        <v>2042</v>
      </c>
      <c r="V241" s="38"/>
      <c r="W241" s="78"/>
    </row>
    <row r="242" spans="5:23">
      <c r="E242" s="13"/>
      <c r="F242" s="108" t="s">
        <v>2043</v>
      </c>
      <c r="G242" s="107" t="s">
        <v>2044</v>
      </c>
      <c r="H242" s="107" t="s">
        <v>2045</v>
      </c>
      <c r="I242" s="107" t="s">
        <v>2046</v>
      </c>
      <c r="J242" s="107" t="s">
        <v>2047</v>
      </c>
      <c r="K242" s="107" t="s">
        <v>2048</v>
      </c>
      <c r="L242" s="107" t="s">
        <v>2049</v>
      </c>
      <c r="M242" s="107" t="s">
        <v>2050</v>
      </c>
      <c r="N242" s="107" t="s">
        <v>2051</v>
      </c>
      <c r="O242" s="62" t="s">
        <v>415</v>
      </c>
      <c r="P242" s="62" t="s">
        <v>416</v>
      </c>
      <c r="Q242" s="62" t="s">
        <v>417</v>
      </c>
      <c r="R242" s="62" t="s">
        <v>418</v>
      </c>
      <c r="S242" s="79" t="s">
        <v>2052</v>
      </c>
      <c r="T242" s="79" t="s">
        <v>2053</v>
      </c>
      <c r="U242" s="79" t="s">
        <v>2054</v>
      </c>
      <c r="V242" s="79" t="s">
        <v>2055</v>
      </c>
      <c r="W242" s="80" t="s">
        <v>2056</v>
      </c>
    </row>
    <row r="243" ht="16.35" spans="5:23">
      <c r="E243" s="19"/>
      <c r="F243" s="109" t="s">
        <v>2057</v>
      </c>
      <c r="G243" s="106" t="s">
        <v>2058</v>
      </c>
      <c r="H243" s="106" t="s">
        <v>2059</v>
      </c>
      <c r="I243" s="106" t="s">
        <v>2060</v>
      </c>
      <c r="J243" s="106" t="s">
        <v>2061</v>
      </c>
      <c r="K243" s="106" t="s">
        <v>2062</v>
      </c>
      <c r="L243" s="106" t="s">
        <v>2063</v>
      </c>
      <c r="M243" s="106" t="s">
        <v>2064</v>
      </c>
      <c r="N243" s="106" t="s">
        <v>2065</v>
      </c>
      <c r="O243" s="63" t="s">
        <v>433</v>
      </c>
      <c r="P243" s="63" t="s">
        <v>434</v>
      </c>
      <c r="Q243" s="63" t="s">
        <v>435</v>
      </c>
      <c r="R243" s="63" t="s">
        <v>436</v>
      </c>
      <c r="S243" s="81" t="s">
        <v>2066</v>
      </c>
      <c r="T243" s="81" t="s">
        <v>2067</v>
      </c>
      <c r="U243" s="81" t="s">
        <v>2068</v>
      </c>
      <c r="V243" s="81" t="s">
        <v>2069</v>
      </c>
      <c r="W243" s="82" t="s">
        <v>2070</v>
      </c>
    </row>
    <row r="244" spans="5:23">
      <c r="E244" s="22">
        <v>6</v>
      </c>
      <c r="F244" s="102"/>
      <c r="G244" s="103"/>
      <c r="H244" s="107" t="s">
        <v>2071</v>
      </c>
      <c r="I244" s="107" t="s">
        <v>2072</v>
      </c>
      <c r="J244" s="107" t="s">
        <v>2073</v>
      </c>
      <c r="K244" s="107" t="s">
        <v>2074</v>
      </c>
      <c r="L244" s="107" t="s">
        <v>2075</v>
      </c>
      <c r="M244" s="107" t="s">
        <v>2076</v>
      </c>
      <c r="N244" s="103"/>
      <c r="O244" s="38"/>
      <c r="P244" s="61" t="s">
        <v>448</v>
      </c>
      <c r="Q244" s="61" t="s">
        <v>449</v>
      </c>
      <c r="R244" s="61" t="s">
        <v>450</v>
      </c>
      <c r="S244" s="61" t="s">
        <v>451</v>
      </c>
      <c r="T244" s="77" t="s">
        <v>2077</v>
      </c>
      <c r="U244" s="77" t="s">
        <v>2078</v>
      </c>
      <c r="V244" s="38"/>
      <c r="W244" s="78"/>
    </row>
    <row r="245" spans="5:23">
      <c r="E245" s="13"/>
      <c r="F245" s="108" t="s">
        <v>2079</v>
      </c>
      <c r="G245" s="107" t="s">
        <v>2080</v>
      </c>
      <c r="H245" s="107" t="s">
        <v>2081</v>
      </c>
      <c r="I245" s="107" t="s">
        <v>2082</v>
      </c>
      <c r="J245" s="107" t="s">
        <v>2083</v>
      </c>
      <c r="K245" s="107" t="s">
        <v>2084</v>
      </c>
      <c r="L245" s="107" t="s">
        <v>2085</v>
      </c>
      <c r="M245" s="107" t="s">
        <v>2086</v>
      </c>
      <c r="N245" s="107" t="s">
        <v>2087</v>
      </c>
      <c r="O245" s="62" t="s">
        <v>463</v>
      </c>
      <c r="P245" s="62" t="s">
        <v>464</v>
      </c>
      <c r="Q245" s="62" t="s">
        <v>465</v>
      </c>
      <c r="R245" s="62" t="s">
        <v>466</v>
      </c>
      <c r="S245" s="79" t="s">
        <v>2088</v>
      </c>
      <c r="T245" s="79" t="s">
        <v>2089</v>
      </c>
      <c r="U245" s="79" t="s">
        <v>2090</v>
      </c>
      <c r="V245" s="79" t="s">
        <v>2091</v>
      </c>
      <c r="W245" s="80" t="s">
        <v>2092</v>
      </c>
    </row>
    <row r="246" ht="16.35" spans="5:23">
      <c r="E246" s="19"/>
      <c r="F246" s="109" t="s">
        <v>2093</v>
      </c>
      <c r="G246" s="106" t="s">
        <v>2094</v>
      </c>
      <c r="H246" s="106" t="s">
        <v>2095</v>
      </c>
      <c r="I246" s="106" t="s">
        <v>2096</v>
      </c>
      <c r="J246" s="106" t="s">
        <v>2097</v>
      </c>
      <c r="K246" s="106" t="s">
        <v>2098</v>
      </c>
      <c r="L246" s="106" t="s">
        <v>2099</v>
      </c>
      <c r="M246" s="106" t="s">
        <v>2100</v>
      </c>
      <c r="N246" s="106" t="s">
        <v>2101</v>
      </c>
      <c r="O246" s="63" t="s">
        <v>481</v>
      </c>
      <c r="P246" s="63" t="s">
        <v>482</v>
      </c>
      <c r="Q246" s="63" t="s">
        <v>483</v>
      </c>
      <c r="R246" s="83" t="s">
        <v>484</v>
      </c>
      <c r="S246" s="84" t="s">
        <v>2102</v>
      </c>
      <c r="T246" s="84" t="s">
        <v>2103</v>
      </c>
      <c r="U246" s="84" t="s">
        <v>2104</v>
      </c>
      <c r="V246" s="84" t="s">
        <v>2105</v>
      </c>
      <c r="W246" s="85" t="s">
        <v>2106</v>
      </c>
    </row>
    <row r="247" spans="5:23">
      <c r="E247" s="22">
        <v>7</v>
      </c>
      <c r="F247" s="102"/>
      <c r="G247" s="103"/>
      <c r="H247" s="107" t="s">
        <v>2107</v>
      </c>
      <c r="I247" s="107" t="s">
        <v>2108</v>
      </c>
      <c r="J247" s="107" t="s">
        <v>2109</v>
      </c>
      <c r="K247" s="110"/>
      <c r="L247" s="110"/>
      <c r="M247" s="110"/>
      <c r="N247" s="103"/>
      <c r="O247" s="38"/>
      <c r="P247" s="61" t="s">
        <v>493</v>
      </c>
      <c r="Q247" s="86" t="s">
        <v>494</v>
      </c>
      <c r="R247" s="87"/>
      <c r="S247" s="77" t="s">
        <v>2110</v>
      </c>
      <c r="T247" s="77" t="s">
        <v>2111</v>
      </c>
      <c r="U247" s="88" t="s">
        <v>2112</v>
      </c>
      <c r="V247" s="38"/>
      <c r="W247" s="78"/>
    </row>
    <row r="248" ht="16.35" spans="5:23">
      <c r="E248" s="13"/>
      <c r="F248" s="108" t="s">
        <v>2113</v>
      </c>
      <c r="G248" s="107" t="s">
        <v>2114</v>
      </c>
      <c r="H248" s="107" t="s">
        <v>2115</v>
      </c>
      <c r="I248" s="107" t="s">
        <v>2116</v>
      </c>
      <c r="J248" s="107" t="s">
        <v>2117</v>
      </c>
      <c r="K248" s="110"/>
      <c r="L248" s="110"/>
      <c r="M248" s="110"/>
      <c r="N248" s="110"/>
      <c r="O248" s="62" t="s">
        <v>503</v>
      </c>
      <c r="P248" s="62" t="s">
        <v>504</v>
      </c>
      <c r="Q248" s="86" t="s">
        <v>505</v>
      </c>
      <c r="R248" s="89"/>
      <c r="S248" s="84" t="s">
        <v>2118</v>
      </c>
      <c r="T248" s="79" t="s">
        <v>2119</v>
      </c>
      <c r="U248" s="84" t="s">
        <v>2120</v>
      </c>
      <c r="V248" s="90"/>
      <c r="W248" s="91"/>
    </row>
    <row r="249" ht="16.35" spans="5:23">
      <c r="E249" s="19"/>
      <c r="F249" s="109" t="s">
        <v>2121</v>
      </c>
      <c r="G249" s="106" t="s">
        <v>2122</v>
      </c>
      <c r="H249" s="106" t="s">
        <v>2123</v>
      </c>
      <c r="I249" s="106" t="s">
        <v>2124</v>
      </c>
      <c r="J249" s="106"/>
      <c r="K249" s="111"/>
      <c r="L249" s="111"/>
      <c r="M249" s="111"/>
      <c r="N249" s="111"/>
      <c r="O249" s="63" t="s">
        <v>513</v>
      </c>
      <c r="P249" s="62" t="s">
        <v>514</v>
      </c>
      <c r="Q249" s="86" t="s">
        <v>515</v>
      </c>
      <c r="R249" s="92"/>
      <c r="S249" s="81" t="s">
        <v>2125</v>
      </c>
      <c r="T249" s="81" t="s">
        <v>2126</v>
      </c>
      <c r="U249" s="93"/>
      <c r="V249" s="94"/>
      <c r="W249" s="95"/>
    </row>
    <row r="250" ht="16.35"/>
    <row r="251" spans="5:23">
      <c r="E251" s="36" t="s">
        <v>518</v>
      </c>
      <c r="F251" s="54"/>
      <c r="G251" s="15"/>
      <c r="H251" s="16">
        <v>5</v>
      </c>
      <c r="I251" s="16">
        <v>8</v>
      </c>
      <c r="J251" s="16">
        <v>11</v>
      </c>
      <c r="K251" s="16">
        <v>14</v>
      </c>
      <c r="L251" s="16">
        <v>17</v>
      </c>
      <c r="M251" s="16">
        <v>20</v>
      </c>
      <c r="N251" s="60"/>
      <c r="O251" s="15"/>
      <c r="P251" s="16">
        <v>27</v>
      </c>
      <c r="Q251" s="16">
        <v>30</v>
      </c>
      <c r="R251" s="16">
        <v>33</v>
      </c>
      <c r="S251" s="16">
        <v>36</v>
      </c>
      <c r="T251" s="16">
        <v>39</v>
      </c>
      <c r="U251" s="16">
        <v>42</v>
      </c>
      <c r="V251" s="60"/>
      <c r="W251" s="97"/>
    </row>
    <row r="252" spans="5:23">
      <c r="E252" s="40"/>
      <c r="F252" s="55">
        <v>1</v>
      </c>
      <c r="G252" s="18">
        <v>3</v>
      </c>
      <c r="H252" s="18">
        <v>6</v>
      </c>
      <c r="I252" s="18">
        <v>9</v>
      </c>
      <c r="J252" s="18">
        <v>12</v>
      </c>
      <c r="K252" s="18">
        <v>15</v>
      </c>
      <c r="L252" s="18">
        <v>18</v>
      </c>
      <c r="M252" s="18">
        <v>21</v>
      </c>
      <c r="N252" s="18">
        <v>23</v>
      </c>
      <c r="O252" s="18">
        <v>25</v>
      </c>
      <c r="P252" s="18">
        <v>28</v>
      </c>
      <c r="Q252" s="18">
        <v>31</v>
      </c>
      <c r="R252" s="18">
        <v>34</v>
      </c>
      <c r="S252" s="18">
        <v>37</v>
      </c>
      <c r="T252" s="18">
        <v>40</v>
      </c>
      <c r="U252" s="18">
        <v>43</v>
      </c>
      <c r="V252" s="18">
        <v>45</v>
      </c>
      <c r="W252" s="98">
        <v>47</v>
      </c>
    </row>
    <row r="253" ht="16.35" spans="5:23">
      <c r="E253" s="43"/>
      <c r="F253" s="56">
        <v>2</v>
      </c>
      <c r="G253" s="57">
        <v>4</v>
      </c>
      <c r="H253" s="57">
        <v>7</v>
      </c>
      <c r="I253" s="57">
        <v>10</v>
      </c>
      <c r="J253" s="57">
        <v>13</v>
      </c>
      <c r="K253" s="57">
        <v>16</v>
      </c>
      <c r="L253" s="57">
        <v>19</v>
      </c>
      <c r="M253" s="57">
        <v>22</v>
      </c>
      <c r="N253" s="57">
        <v>24</v>
      </c>
      <c r="O253" s="57">
        <v>26</v>
      </c>
      <c r="P253" s="57">
        <v>29</v>
      </c>
      <c r="Q253" s="57">
        <v>32</v>
      </c>
      <c r="R253" s="57">
        <v>35</v>
      </c>
      <c r="S253" s="57">
        <v>38</v>
      </c>
      <c r="T253" s="57">
        <v>41</v>
      </c>
      <c r="U253" s="57">
        <v>44</v>
      </c>
      <c r="V253" s="57">
        <v>46</v>
      </c>
      <c r="W253" s="99">
        <v>48</v>
      </c>
    </row>
    <row r="254" ht="16.35"/>
    <row r="255" ht="16.35" spans="6:23">
      <c r="F255" s="34" t="s">
        <v>2127</v>
      </c>
      <c r="G255" s="35"/>
      <c r="H255" s="35"/>
      <c r="I255" s="35"/>
      <c r="J255" s="35"/>
      <c r="K255" s="35"/>
      <c r="L255" s="35"/>
      <c r="M255" s="35"/>
      <c r="N255" s="35"/>
      <c r="O255" s="35"/>
      <c r="P255" s="35"/>
      <c r="Q255" s="35"/>
      <c r="R255" s="35"/>
      <c r="S255" s="35"/>
      <c r="T255" s="35"/>
      <c r="U255" s="35"/>
      <c r="V255" s="35"/>
      <c r="W255" s="76"/>
    </row>
    <row r="256" spans="5:23">
      <c r="E256" s="36">
        <v>2</v>
      </c>
      <c r="F256" s="58"/>
      <c r="G256" s="58"/>
      <c r="H256" s="59" t="s">
        <v>2128</v>
      </c>
      <c r="I256" s="59" t="s">
        <v>2129</v>
      </c>
      <c r="J256" s="59" t="s">
        <v>2130</v>
      </c>
      <c r="K256" s="59" t="s">
        <v>2131</v>
      </c>
      <c r="L256" s="59" t="s">
        <v>2132</v>
      </c>
      <c r="M256" s="59" t="s">
        <v>2133</v>
      </c>
      <c r="N256" s="58"/>
      <c r="O256" s="38"/>
      <c r="P256" s="61" t="s">
        <v>256</v>
      </c>
      <c r="Q256" s="61" t="s">
        <v>257</v>
      </c>
      <c r="R256" s="61" t="s">
        <v>258</v>
      </c>
      <c r="S256" s="61" t="s">
        <v>259</v>
      </c>
      <c r="T256" s="77" t="s">
        <v>2134</v>
      </c>
      <c r="U256" s="77" t="s">
        <v>2135</v>
      </c>
      <c r="V256" s="38"/>
      <c r="W256" s="78"/>
    </row>
    <row r="257" spans="5:23">
      <c r="E257" s="40"/>
      <c r="F257" s="100" t="s">
        <v>2136</v>
      </c>
      <c r="G257" s="100" t="s">
        <v>2137</v>
      </c>
      <c r="H257" s="100" t="s">
        <v>2138</v>
      </c>
      <c r="I257" s="100" t="s">
        <v>2139</v>
      </c>
      <c r="J257" s="100" t="s">
        <v>2140</v>
      </c>
      <c r="K257" s="100" t="s">
        <v>2141</v>
      </c>
      <c r="L257" s="100" t="s">
        <v>2142</v>
      </c>
      <c r="M257" s="100" t="s">
        <v>2143</v>
      </c>
      <c r="N257" s="100" t="s">
        <v>2144</v>
      </c>
      <c r="O257" s="62" t="s">
        <v>271</v>
      </c>
      <c r="P257" s="62" t="s">
        <v>272</v>
      </c>
      <c r="Q257" s="62" t="s">
        <v>273</v>
      </c>
      <c r="R257" s="62" t="s">
        <v>274</v>
      </c>
      <c r="S257" s="79" t="s">
        <v>2145</v>
      </c>
      <c r="T257" s="79" t="s">
        <v>2146</v>
      </c>
      <c r="U257" s="79" t="s">
        <v>2147</v>
      </c>
      <c r="V257" s="79" t="s">
        <v>2148</v>
      </c>
      <c r="W257" s="80" t="s">
        <v>2149</v>
      </c>
    </row>
    <row r="258" ht="16.35" spans="5:23">
      <c r="E258" s="43"/>
      <c r="F258" s="101" t="s">
        <v>2150</v>
      </c>
      <c r="G258" s="101" t="s">
        <v>2151</v>
      </c>
      <c r="H258" s="101" t="s">
        <v>2152</v>
      </c>
      <c r="I258" s="101" t="s">
        <v>2153</v>
      </c>
      <c r="J258" s="101" t="s">
        <v>2154</v>
      </c>
      <c r="K258" s="101" t="s">
        <v>2155</v>
      </c>
      <c r="L258" s="101" t="s">
        <v>2156</v>
      </c>
      <c r="M258" s="101" t="s">
        <v>2157</v>
      </c>
      <c r="N258" s="101" t="s">
        <v>2158</v>
      </c>
      <c r="O258" s="63" t="s">
        <v>289</v>
      </c>
      <c r="P258" s="63" t="s">
        <v>290</v>
      </c>
      <c r="Q258" s="63" t="s">
        <v>291</v>
      </c>
      <c r="R258" s="63" t="s">
        <v>292</v>
      </c>
      <c r="S258" s="81" t="s">
        <v>2159</v>
      </c>
      <c r="T258" s="81" t="s">
        <v>2160</v>
      </c>
      <c r="U258" s="81" t="s">
        <v>2161</v>
      </c>
      <c r="V258" s="81" t="s">
        <v>2162</v>
      </c>
      <c r="W258" s="82" t="s">
        <v>2163</v>
      </c>
    </row>
    <row r="259" spans="5:23">
      <c r="E259" s="13">
        <v>3</v>
      </c>
      <c r="F259" s="102"/>
      <c r="G259" s="103"/>
      <c r="H259" s="100" t="s">
        <v>2164</v>
      </c>
      <c r="I259" s="107" t="s">
        <v>2165</v>
      </c>
      <c r="J259" s="107" t="s">
        <v>2166</v>
      </c>
      <c r="K259" s="107" t="s">
        <v>2167</v>
      </c>
      <c r="L259" s="107" t="s">
        <v>2168</v>
      </c>
      <c r="M259" s="107" t="s">
        <v>2169</v>
      </c>
      <c r="N259" s="103"/>
      <c r="O259" s="38"/>
      <c r="P259" s="61" t="s">
        <v>304</v>
      </c>
      <c r="Q259" s="61" t="s">
        <v>305</v>
      </c>
      <c r="R259" s="61" t="s">
        <v>306</v>
      </c>
      <c r="S259" s="61" t="s">
        <v>307</v>
      </c>
      <c r="T259" s="77" t="s">
        <v>2170</v>
      </c>
      <c r="U259" s="77" t="s">
        <v>2171</v>
      </c>
      <c r="V259" s="38"/>
      <c r="W259" s="78"/>
    </row>
    <row r="260" spans="5:23">
      <c r="E260" s="13"/>
      <c r="F260" s="104" t="s">
        <v>2172</v>
      </c>
      <c r="G260" s="100" t="s">
        <v>2173</v>
      </c>
      <c r="H260" s="100" t="s">
        <v>2174</v>
      </c>
      <c r="I260" s="107" t="s">
        <v>2175</v>
      </c>
      <c r="J260" s="107" t="s">
        <v>2176</v>
      </c>
      <c r="K260" s="107" t="s">
        <v>2177</v>
      </c>
      <c r="L260" s="107" t="s">
        <v>2178</v>
      </c>
      <c r="M260" s="107" t="s">
        <v>2179</v>
      </c>
      <c r="N260" s="107" t="s">
        <v>2180</v>
      </c>
      <c r="O260" s="62" t="s">
        <v>319</v>
      </c>
      <c r="P260" s="62" t="s">
        <v>320</v>
      </c>
      <c r="Q260" s="62" t="s">
        <v>321</v>
      </c>
      <c r="R260" s="62" t="s">
        <v>322</v>
      </c>
      <c r="S260" s="79" t="s">
        <v>2181</v>
      </c>
      <c r="T260" s="79" t="s">
        <v>2182</v>
      </c>
      <c r="U260" s="79" t="s">
        <v>2183</v>
      </c>
      <c r="V260" s="79" t="s">
        <v>2184</v>
      </c>
      <c r="W260" s="80" t="s">
        <v>2185</v>
      </c>
    </row>
    <row r="261" ht="16.35" spans="5:23">
      <c r="E261" s="19"/>
      <c r="F261" s="105" t="s">
        <v>2186</v>
      </c>
      <c r="G261" s="101" t="s">
        <v>2187</v>
      </c>
      <c r="H261" s="106" t="s">
        <v>2188</v>
      </c>
      <c r="I261" s="106" t="s">
        <v>2189</v>
      </c>
      <c r="J261" s="106" t="s">
        <v>2190</v>
      </c>
      <c r="K261" s="106" t="s">
        <v>2191</v>
      </c>
      <c r="L261" s="106" t="s">
        <v>2192</v>
      </c>
      <c r="M261" s="106" t="s">
        <v>2193</v>
      </c>
      <c r="N261" s="106" t="s">
        <v>2194</v>
      </c>
      <c r="O261" s="63" t="s">
        <v>337</v>
      </c>
      <c r="P261" s="63" t="s">
        <v>338</v>
      </c>
      <c r="Q261" s="63" t="s">
        <v>339</v>
      </c>
      <c r="R261" s="63" t="s">
        <v>340</v>
      </c>
      <c r="S261" s="81" t="s">
        <v>2195</v>
      </c>
      <c r="T261" s="81" t="s">
        <v>2196</v>
      </c>
      <c r="U261" s="81" t="s">
        <v>2197</v>
      </c>
      <c r="V261" s="81" t="s">
        <v>2198</v>
      </c>
      <c r="W261" s="82" t="s">
        <v>2199</v>
      </c>
    </row>
    <row r="262" spans="5:23">
      <c r="E262" s="22">
        <v>4</v>
      </c>
      <c r="F262" s="102"/>
      <c r="G262" s="103"/>
      <c r="H262" s="107" t="s">
        <v>2200</v>
      </c>
      <c r="I262" s="107" t="s">
        <v>2201</v>
      </c>
      <c r="J262" s="107" t="s">
        <v>2202</v>
      </c>
      <c r="K262" s="107" t="s">
        <v>2203</v>
      </c>
      <c r="L262" s="107" t="s">
        <v>2204</v>
      </c>
      <c r="M262" s="107" t="s">
        <v>2205</v>
      </c>
      <c r="N262" s="103"/>
      <c r="O262" s="38"/>
      <c r="P262" s="61" t="s">
        <v>352</v>
      </c>
      <c r="Q262" s="61" t="s">
        <v>353</v>
      </c>
      <c r="R262" s="61" t="s">
        <v>354</v>
      </c>
      <c r="S262" s="61" t="s">
        <v>355</v>
      </c>
      <c r="T262" s="77" t="s">
        <v>2206</v>
      </c>
      <c r="U262" s="77" t="s">
        <v>2207</v>
      </c>
      <c r="V262" s="38"/>
      <c r="W262" s="78"/>
    </row>
    <row r="263" spans="5:23">
      <c r="E263" s="13"/>
      <c r="F263" s="108" t="s">
        <v>2208</v>
      </c>
      <c r="G263" s="107" t="s">
        <v>2209</v>
      </c>
      <c r="H263" s="107" t="s">
        <v>2210</v>
      </c>
      <c r="I263" s="107" t="s">
        <v>2211</v>
      </c>
      <c r="J263" s="107" t="s">
        <v>2212</v>
      </c>
      <c r="K263" s="107" t="s">
        <v>2213</v>
      </c>
      <c r="L263" s="107" t="s">
        <v>2214</v>
      </c>
      <c r="M263" s="107" t="s">
        <v>2215</v>
      </c>
      <c r="N263" s="107" t="s">
        <v>2216</v>
      </c>
      <c r="O263" s="62" t="s">
        <v>367</v>
      </c>
      <c r="P263" s="62" t="s">
        <v>368</v>
      </c>
      <c r="Q263" s="62" t="s">
        <v>369</v>
      </c>
      <c r="R263" s="62" t="s">
        <v>370</v>
      </c>
      <c r="S263" s="79" t="s">
        <v>2217</v>
      </c>
      <c r="T263" s="79" t="s">
        <v>2218</v>
      </c>
      <c r="U263" s="79" t="s">
        <v>2219</v>
      </c>
      <c r="V263" s="79" t="s">
        <v>2220</v>
      </c>
      <c r="W263" s="80" t="s">
        <v>2221</v>
      </c>
    </row>
    <row r="264" ht="16.35" spans="5:23">
      <c r="E264" s="19"/>
      <c r="F264" s="109" t="s">
        <v>2222</v>
      </c>
      <c r="G264" s="106" t="s">
        <v>2223</v>
      </c>
      <c r="H264" s="106" t="s">
        <v>2224</v>
      </c>
      <c r="I264" s="106" t="s">
        <v>2225</v>
      </c>
      <c r="J264" s="106" t="s">
        <v>2226</v>
      </c>
      <c r="K264" s="106" t="s">
        <v>2227</v>
      </c>
      <c r="L264" s="106" t="s">
        <v>2228</v>
      </c>
      <c r="M264" s="106" t="s">
        <v>2229</v>
      </c>
      <c r="N264" s="106" t="s">
        <v>2230</v>
      </c>
      <c r="O264" s="63" t="s">
        <v>385</v>
      </c>
      <c r="P264" s="63" t="s">
        <v>386</v>
      </c>
      <c r="Q264" s="63" t="s">
        <v>387</v>
      </c>
      <c r="R264" s="63" t="s">
        <v>388</v>
      </c>
      <c r="S264" s="81" t="s">
        <v>2231</v>
      </c>
      <c r="T264" s="81" t="s">
        <v>2232</v>
      </c>
      <c r="U264" s="81" t="s">
        <v>2233</v>
      </c>
      <c r="V264" s="81" t="s">
        <v>2234</v>
      </c>
      <c r="W264" s="82" t="s">
        <v>2235</v>
      </c>
    </row>
    <row r="265" spans="5:23">
      <c r="E265" s="22">
        <v>5</v>
      </c>
      <c r="F265" s="102"/>
      <c r="G265" s="103"/>
      <c r="H265" s="107" t="s">
        <v>2236</v>
      </c>
      <c r="I265" s="107" t="s">
        <v>2237</v>
      </c>
      <c r="J265" s="107" t="s">
        <v>2238</v>
      </c>
      <c r="K265" s="107" t="s">
        <v>2239</v>
      </c>
      <c r="L265" s="107" t="s">
        <v>2240</v>
      </c>
      <c r="M265" s="107" t="s">
        <v>2241</v>
      </c>
      <c r="N265" s="103"/>
      <c r="O265" s="38"/>
      <c r="P265" s="61" t="s">
        <v>400</v>
      </c>
      <c r="Q265" s="61" t="s">
        <v>401</v>
      </c>
      <c r="R265" s="61" t="s">
        <v>402</v>
      </c>
      <c r="S265" s="61" t="s">
        <v>403</v>
      </c>
      <c r="T265" s="77" t="s">
        <v>2242</v>
      </c>
      <c r="U265" s="77" t="s">
        <v>2243</v>
      </c>
      <c r="V265" s="38"/>
      <c r="W265" s="78"/>
    </row>
    <row r="266" spans="5:23">
      <c r="E266" s="13"/>
      <c r="F266" s="108" t="s">
        <v>2244</v>
      </c>
      <c r="G266" s="107" t="s">
        <v>2245</v>
      </c>
      <c r="H266" s="107" t="s">
        <v>2246</v>
      </c>
      <c r="I266" s="107" t="s">
        <v>2247</v>
      </c>
      <c r="J266" s="107" t="s">
        <v>2248</v>
      </c>
      <c r="K266" s="107" t="s">
        <v>2249</v>
      </c>
      <c r="L266" s="107" t="s">
        <v>2250</v>
      </c>
      <c r="M266" s="107" t="s">
        <v>2251</v>
      </c>
      <c r="N266" s="107" t="s">
        <v>2252</v>
      </c>
      <c r="O266" s="62" t="s">
        <v>415</v>
      </c>
      <c r="P266" s="62" t="s">
        <v>416</v>
      </c>
      <c r="Q266" s="62" t="s">
        <v>417</v>
      </c>
      <c r="R266" s="62" t="s">
        <v>418</v>
      </c>
      <c r="S266" s="79" t="s">
        <v>2253</v>
      </c>
      <c r="T266" s="79" t="s">
        <v>2254</v>
      </c>
      <c r="U266" s="79" t="s">
        <v>2255</v>
      </c>
      <c r="V266" s="79" t="s">
        <v>2256</v>
      </c>
      <c r="W266" s="80" t="s">
        <v>2257</v>
      </c>
    </row>
    <row r="267" ht="16.35" spans="5:23">
      <c r="E267" s="19"/>
      <c r="F267" s="109" t="s">
        <v>2258</v>
      </c>
      <c r="G267" s="106" t="s">
        <v>2259</v>
      </c>
      <c r="H267" s="106" t="s">
        <v>2260</v>
      </c>
      <c r="I267" s="106" t="s">
        <v>2261</v>
      </c>
      <c r="J267" s="106" t="s">
        <v>2262</v>
      </c>
      <c r="K267" s="106" t="s">
        <v>2263</v>
      </c>
      <c r="L267" s="106" t="s">
        <v>2264</v>
      </c>
      <c r="M267" s="106" t="s">
        <v>2265</v>
      </c>
      <c r="N267" s="106" t="s">
        <v>2266</v>
      </c>
      <c r="O267" s="63" t="s">
        <v>433</v>
      </c>
      <c r="P267" s="63" t="s">
        <v>434</v>
      </c>
      <c r="Q267" s="63" t="s">
        <v>435</v>
      </c>
      <c r="R267" s="63" t="s">
        <v>436</v>
      </c>
      <c r="S267" s="81" t="s">
        <v>2267</v>
      </c>
      <c r="T267" s="81" t="s">
        <v>2268</v>
      </c>
      <c r="U267" s="81" t="s">
        <v>2269</v>
      </c>
      <c r="V267" s="81" t="s">
        <v>2270</v>
      </c>
      <c r="W267" s="82" t="s">
        <v>2271</v>
      </c>
    </row>
    <row r="268" spans="5:23">
      <c r="E268" s="22">
        <v>6</v>
      </c>
      <c r="F268" s="102"/>
      <c r="G268" s="103"/>
      <c r="H268" s="107" t="s">
        <v>2272</v>
      </c>
      <c r="I268" s="107" t="s">
        <v>2273</v>
      </c>
      <c r="J268" s="107" t="s">
        <v>2274</v>
      </c>
      <c r="K268" s="107" t="s">
        <v>2275</v>
      </c>
      <c r="L268" s="107" t="s">
        <v>2276</v>
      </c>
      <c r="M268" s="107" t="s">
        <v>2277</v>
      </c>
      <c r="N268" s="103"/>
      <c r="O268" s="38"/>
      <c r="P268" s="61" t="s">
        <v>448</v>
      </c>
      <c r="Q268" s="61" t="s">
        <v>449</v>
      </c>
      <c r="R268" s="61" t="s">
        <v>450</v>
      </c>
      <c r="S268" s="61" t="s">
        <v>451</v>
      </c>
      <c r="T268" s="77" t="s">
        <v>2278</v>
      </c>
      <c r="U268" s="77" t="s">
        <v>2279</v>
      </c>
      <c r="V268" s="38"/>
      <c r="W268" s="78"/>
    </row>
    <row r="269" spans="5:23">
      <c r="E269" s="13"/>
      <c r="F269" s="108" t="s">
        <v>2280</v>
      </c>
      <c r="G269" s="107" t="s">
        <v>2281</v>
      </c>
      <c r="H269" s="107" t="s">
        <v>2282</v>
      </c>
      <c r="I269" s="107" t="s">
        <v>2283</v>
      </c>
      <c r="J269" s="107" t="s">
        <v>2284</v>
      </c>
      <c r="K269" s="107" t="s">
        <v>2285</v>
      </c>
      <c r="L269" s="107" t="s">
        <v>2286</v>
      </c>
      <c r="M269" s="107" t="s">
        <v>2287</v>
      </c>
      <c r="N269" s="107" t="s">
        <v>2288</v>
      </c>
      <c r="O269" s="62" t="s">
        <v>463</v>
      </c>
      <c r="P269" s="62" t="s">
        <v>464</v>
      </c>
      <c r="Q269" s="62" t="s">
        <v>465</v>
      </c>
      <c r="R269" s="62" t="s">
        <v>466</v>
      </c>
      <c r="S269" s="79" t="s">
        <v>2289</v>
      </c>
      <c r="T269" s="79" t="s">
        <v>2290</v>
      </c>
      <c r="U269" s="79" t="s">
        <v>2291</v>
      </c>
      <c r="V269" s="79" t="s">
        <v>2292</v>
      </c>
      <c r="W269" s="80" t="s">
        <v>2293</v>
      </c>
    </row>
    <row r="270" ht="16.35" spans="5:23">
      <c r="E270" s="19"/>
      <c r="F270" s="109" t="s">
        <v>2294</v>
      </c>
      <c r="G270" s="106" t="s">
        <v>2295</v>
      </c>
      <c r="H270" s="106" t="s">
        <v>2296</v>
      </c>
      <c r="I270" s="106" t="s">
        <v>2297</v>
      </c>
      <c r="J270" s="106" t="s">
        <v>2298</v>
      </c>
      <c r="K270" s="106" t="s">
        <v>2299</v>
      </c>
      <c r="L270" s="106" t="s">
        <v>2300</v>
      </c>
      <c r="M270" s="106" t="s">
        <v>2301</v>
      </c>
      <c r="N270" s="106" t="s">
        <v>2302</v>
      </c>
      <c r="O270" s="63" t="s">
        <v>481</v>
      </c>
      <c r="P270" s="63" t="s">
        <v>482</v>
      </c>
      <c r="Q270" s="63" t="s">
        <v>483</v>
      </c>
      <c r="R270" s="83" t="s">
        <v>484</v>
      </c>
      <c r="S270" s="84" t="s">
        <v>2303</v>
      </c>
      <c r="T270" s="84" t="s">
        <v>2304</v>
      </c>
      <c r="U270" s="84" t="s">
        <v>2305</v>
      </c>
      <c r="V270" s="84" t="s">
        <v>2306</v>
      </c>
      <c r="W270" s="85" t="s">
        <v>2307</v>
      </c>
    </row>
    <row r="271" spans="5:23">
      <c r="E271" s="22">
        <v>7</v>
      </c>
      <c r="F271" s="102"/>
      <c r="G271" s="103"/>
      <c r="H271" s="107" t="s">
        <v>2308</v>
      </c>
      <c r="I271" s="107" t="s">
        <v>2309</v>
      </c>
      <c r="J271" s="107" t="s">
        <v>2310</v>
      </c>
      <c r="K271" s="110"/>
      <c r="L271" s="110"/>
      <c r="M271" s="110"/>
      <c r="N271" s="103"/>
      <c r="O271" s="38"/>
      <c r="P271" s="61" t="s">
        <v>493</v>
      </c>
      <c r="Q271" s="86" t="s">
        <v>494</v>
      </c>
      <c r="R271" s="87"/>
      <c r="S271" s="77" t="s">
        <v>2311</v>
      </c>
      <c r="T271" s="77" t="s">
        <v>2312</v>
      </c>
      <c r="U271" s="88" t="s">
        <v>2313</v>
      </c>
      <c r="V271" s="38"/>
      <c r="W271" s="78"/>
    </row>
    <row r="272" ht="16.35" spans="5:23">
      <c r="E272" s="13"/>
      <c r="F272" s="108" t="s">
        <v>2314</v>
      </c>
      <c r="G272" s="107" t="s">
        <v>2315</v>
      </c>
      <c r="H272" s="107" t="s">
        <v>2316</v>
      </c>
      <c r="I272" s="107" t="s">
        <v>2317</v>
      </c>
      <c r="J272" s="107" t="s">
        <v>2318</v>
      </c>
      <c r="K272" s="110"/>
      <c r="L272" s="110"/>
      <c r="M272" s="110"/>
      <c r="N272" s="110"/>
      <c r="O272" s="62" t="s">
        <v>503</v>
      </c>
      <c r="P272" s="62" t="s">
        <v>504</v>
      </c>
      <c r="Q272" s="86" t="s">
        <v>505</v>
      </c>
      <c r="R272" s="89"/>
      <c r="S272" s="84" t="s">
        <v>2319</v>
      </c>
      <c r="T272" s="79" t="s">
        <v>2320</v>
      </c>
      <c r="U272" s="84" t="s">
        <v>2321</v>
      </c>
      <c r="V272" s="90"/>
      <c r="W272" s="91"/>
    </row>
    <row r="273" ht="16.35" spans="5:23">
      <c r="E273" s="19"/>
      <c r="F273" s="109" t="s">
        <v>2322</v>
      </c>
      <c r="G273" s="106" t="s">
        <v>2323</v>
      </c>
      <c r="H273" s="106" t="s">
        <v>2324</v>
      </c>
      <c r="I273" s="106" t="s">
        <v>2325</v>
      </c>
      <c r="J273" s="106"/>
      <c r="K273" s="111"/>
      <c r="L273" s="111"/>
      <c r="M273" s="111"/>
      <c r="N273" s="111"/>
      <c r="O273" s="63" t="s">
        <v>513</v>
      </c>
      <c r="P273" s="62" t="s">
        <v>514</v>
      </c>
      <c r="Q273" s="86" t="s">
        <v>515</v>
      </c>
      <c r="R273" s="92"/>
      <c r="S273" s="81" t="s">
        <v>2326</v>
      </c>
      <c r="T273" s="81" t="s">
        <v>2327</v>
      </c>
      <c r="U273" s="93"/>
      <c r="V273" s="94"/>
      <c r="W273" s="95"/>
    </row>
    <row r="274" ht="16.35"/>
    <row r="275" spans="5:23">
      <c r="E275" s="36" t="s">
        <v>518</v>
      </c>
      <c r="F275" s="54"/>
      <c r="G275" s="15"/>
      <c r="H275" s="16">
        <v>5</v>
      </c>
      <c r="I275" s="16">
        <v>8</v>
      </c>
      <c r="J275" s="16">
        <v>11</v>
      </c>
      <c r="K275" s="16">
        <v>14</v>
      </c>
      <c r="L275" s="16">
        <v>17</v>
      </c>
      <c r="M275" s="16">
        <v>20</v>
      </c>
      <c r="N275" s="60"/>
      <c r="O275" s="15"/>
      <c r="P275" s="16">
        <v>27</v>
      </c>
      <c r="Q275" s="16">
        <v>30</v>
      </c>
      <c r="R275" s="16">
        <v>33</v>
      </c>
      <c r="S275" s="16">
        <v>36</v>
      </c>
      <c r="T275" s="16">
        <v>39</v>
      </c>
      <c r="U275" s="16">
        <v>42</v>
      </c>
      <c r="V275" s="60"/>
      <c r="W275" s="97"/>
    </row>
    <row r="276" spans="5:23">
      <c r="E276" s="40"/>
      <c r="F276" s="55">
        <v>1</v>
      </c>
      <c r="G276" s="18">
        <v>3</v>
      </c>
      <c r="H276" s="18">
        <v>6</v>
      </c>
      <c r="I276" s="18">
        <v>9</v>
      </c>
      <c r="J276" s="18">
        <v>12</v>
      </c>
      <c r="K276" s="18">
        <v>15</v>
      </c>
      <c r="L276" s="18">
        <v>18</v>
      </c>
      <c r="M276" s="18">
        <v>21</v>
      </c>
      <c r="N276" s="18">
        <v>23</v>
      </c>
      <c r="O276" s="18">
        <v>25</v>
      </c>
      <c r="P276" s="18">
        <v>28</v>
      </c>
      <c r="Q276" s="18">
        <v>31</v>
      </c>
      <c r="R276" s="18">
        <v>34</v>
      </c>
      <c r="S276" s="18">
        <v>37</v>
      </c>
      <c r="T276" s="18">
        <v>40</v>
      </c>
      <c r="U276" s="18">
        <v>43</v>
      </c>
      <c r="V276" s="18">
        <v>45</v>
      </c>
      <c r="W276" s="98">
        <v>47</v>
      </c>
    </row>
    <row r="277" ht="16.35" spans="5:23">
      <c r="E277" s="43"/>
      <c r="F277" s="56">
        <v>2</v>
      </c>
      <c r="G277" s="57">
        <v>4</v>
      </c>
      <c r="H277" s="57">
        <v>7</v>
      </c>
      <c r="I277" s="57">
        <v>10</v>
      </c>
      <c r="J277" s="57">
        <v>13</v>
      </c>
      <c r="K277" s="57">
        <v>16</v>
      </c>
      <c r="L277" s="57">
        <v>19</v>
      </c>
      <c r="M277" s="57">
        <v>22</v>
      </c>
      <c r="N277" s="57">
        <v>24</v>
      </c>
      <c r="O277" s="57">
        <v>26</v>
      </c>
      <c r="P277" s="57">
        <v>29</v>
      </c>
      <c r="Q277" s="57">
        <v>32</v>
      </c>
      <c r="R277" s="57">
        <v>35</v>
      </c>
      <c r="S277" s="57">
        <v>38</v>
      </c>
      <c r="T277" s="57">
        <v>41</v>
      </c>
      <c r="U277" s="57">
        <v>44</v>
      </c>
      <c r="V277" s="57">
        <v>46</v>
      </c>
      <c r="W277" s="99">
        <v>48</v>
      </c>
    </row>
    <row r="278" ht="16.35"/>
    <row r="279" ht="16.35" spans="6:23">
      <c r="F279" s="34" t="s">
        <v>2328</v>
      </c>
      <c r="G279" s="35"/>
      <c r="H279" s="35"/>
      <c r="I279" s="35"/>
      <c r="J279" s="35"/>
      <c r="K279" s="35"/>
      <c r="L279" s="35"/>
      <c r="M279" s="35"/>
      <c r="N279" s="35"/>
      <c r="O279" s="35"/>
      <c r="P279" s="35"/>
      <c r="Q279" s="35"/>
      <c r="R279" s="35"/>
      <c r="S279" s="35"/>
      <c r="T279" s="35"/>
      <c r="U279" s="35"/>
      <c r="V279" s="35"/>
      <c r="W279" s="76"/>
    </row>
    <row r="280" spans="5:23">
      <c r="E280" s="36">
        <v>2</v>
      </c>
      <c r="F280" s="37"/>
      <c r="G280" s="38"/>
      <c r="H280" s="50"/>
      <c r="I280" s="50"/>
      <c r="J280" s="50"/>
      <c r="K280" s="50"/>
      <c r="L280" s="50"/>
      <c r="M280" s="50"/>
      <c r="N280" s="38"/>
      <c r="O280" s="38"/>
      <c r="P280" s="61" t="s">
        <v>256</v>
      </c>
      <c r="Q280" s="61" t="s">
        <v>257</v>
      </c>
      <c r="R280" s="61" t="s">
        <v>258</v>
      </c>
      <c r="S280" s="61" t="s">
        <v>259</v>
      </c>
      <c r="T280" s="77" t="s">
        <v>2329</v>
      </c>
      <c r="U280" s="77" t="s">
        <v>2330</v>
      </c>
      <c r="V280" s="38"/>
      <c r="W280" s="78"/>
    </row>
    <row r="281" spans="5:23">
      <c r="E281" s="40"/>
      <c r="F281" s="112"/>
      <c r="G281" s="52"/>
      <c r="H281" s="52"/>
      <c r="I281" s="52"/>
      <c r="J281" s="52"/>
      <c r="K281" s="52"/>
      <c r="L281" s="52"/>
      <c r="M281" s="52"/>
      <c r="N281" s="52"/>
      <c r="O281" s="62" t="s">
        <v>271</v>
      </c>
      <c r="P281" s="62" t="s">
        <v>272</v>
      </c>
      <c r="Q281" s="62" t="s">
        <v>273</v>
      </c>
      <c r="R281" s="62" t="s">
        <v>274</v>
      </c>
      <c r="S281" s="79" t="s">
        <v>2331</v>
      </c>
      <c r="T281" s="79" t="s">
        <v>2332</v>
      </c>
      <c r="U281" s="79" t="s">
        <v>2333</v>
      </c>
      <c r="V281" s="79" t="s">
        <v>2334</v>
      </c>
      <c r="W281" s="80" t="s">
        <v>2335</v>
      </c>
    </row>
    <row r="282" ht="16.35" spans="5:23">
      <c r="E282" s="43"/>
      <c r="F282" s="113"/>
      <c r="G282" s="49"/>
      <c r="H282" s="49"/>
      <c r="I282" s="49"/>
      <c r="J282" s="49"/>
      <c r="K282" s="49"/>
      <c r="L282" s="49"/>
      <c r="M282" s="49"/>
      <c r="N282" s="49"/>
      <c r="O282" s="63" t="s">
        <v>289</v>
      </c>
      <c r="P282" s="63" t="s">
        <v>290</v>
      </c>
      <c r="Q282" s="63" t="s">
        <v>291</v>
      </c>
      <c r="R282" s="63" t="s">
        <v>292</v>
      </c>
      <c r="S282" s="81" t="s">
        <v>2336</v>
      </c>
      <c r="T282" s="81" t="s">
        <v>2337</v>
      </c>
      <c r="U282" s="81" t="s">
        <v>2338</v>
      </c>
      <c r="V282" s="81" t="s">
        <v>2339</v>
      </c>
      <c r="W282" s="82" t="s">
        <v>2340</v>
      </c>
    </row>
    <row r="283" spans="5:23">
      <c r="E283" s="13">
        <v>3</v>
      </c>
      <c r="F283" s="46"/>
      <c r="G283" s="38"/>
      <c r="H283" s="50"/>
      <c r="I283" s="50"/>
      <c r="J283" s="50"/>
      <c r="K283" s="50"/>
      <c r="L283" s="50"/>
      <c r="M283" s="50"/>
      <c r="N283" s="38"/>
      <c r="O283" s="38"/>
      <c r="P283" s="61" t="s">
        <v>304</v>
      </c>
      <c r="Q283" s="61" t="s">
        <v>305</v>
      </c>
      <c r="R283" s="61" t="s">
        <v>306</v>
      </c>
      <c r="S283" s="61" t="s">
        <v>307</v>
      </c>
      <c r="T283" s="77" t="s">
        <v>2341</v>
      </c>
      <c r="U283" s="77" t="s">
        <v>2342</v>
      </c>
      <c r="V283" s="38"/>
      <c r="W283" s="78"/>
    </row>
    <row r="284" spans="5:23">
      <c r="E284" s="13"/>
      <c r="F284" s="51"/>
      <c r="G284" s="52"/>
      <c r="H284" s="52"/>
      <c r="I284" s="52"/>
      <c r="J284" s="52"/>
      <c r="K284" s="52"/>
      <c r="L284" s="52"/>
      <c r="M284" s="52"/>
      <c r="N284" s="52"/>
      <c r="O284" s="62" t="s">
        <v>319</v>
      </c>
      <c r="P284" s="62" t="s">
        <v>320</v>
      </c>
      <c r="Q284" s="62" t="s">
        <v>321</v>
      </c>
      <c r="R284" s="62" t="s">
        <v>322</v>
      </c>
      <c r="S284" s="79" t="s">
        <v>2343</v>
      </c>
      <c r="T284" s="79" t="s">
        <v>2344</v>
      </c>
      <c r="U284" s="79" t="s">
        <v>2345</v>
      </c>
      <c r="V284" s="79" t="s">
        <v>2346</v>
      </c>
      <c r="W284" s="80" t="s">
        <v>2347</v>
      </c>
    </row>
    <row r="285" ht="16.35" spans="5:23">
      <c r="E285" s="19"/>
      <c r="F285" s="53"/>
      <c r="G285" s="49"/>
      <c r="H285" s="49"/>
      <c r="I285" s="49"/>
      <c r="J285" s="49"/>
      <c r="K285" s="49"/>
      <c r="L285" s="49"/>
      <c r="M285" s="49"/>
      <c r="N285" s="49"/>
      <c r="O285" s="63" t="s">
        <v>337</v>
      </c>
      <c r="P285" s="63" t="s">
        <v>338</v>
      </c>
      <c r="Q285" s="63" t="s">
        <v>339</v>
      </c>
      <c r="R285" s="63" t="s">
        <v>340</v>
      </c>
      <c r="S285" s="81" t="s">
        <v>2348</v>
      </c>
      <c r="T285" s="81" t="s">
        <v>2349</v>
      </c>
      <c r="U285" s="81" t="s">
        <v>2350</v>
      </c>
      <c r="V285" s="81" t="s">
        <v>2351</v>
      </c>
      <c r="W285" s="82" t="s">
        <v>2352</v>
      </c>
    </row>
    <row r="286" spans="5:23">
      <c r="E286" s="22">
        <v>4</v>
      </c>
      <c r="F286" s="46"/>
      <c r="G286" s="38"/>
      <c r="H286" s="50"/>
      <c r="I286" s="50"/>
      <c r="J286" s="50"/>
      <c r="K286" s="50"/>
      <c r="L286" s="50"/>
      <c r="M286" s="50"/>
      <c r="N286" s="38"/>
      <c r="O286" s="38"/>
      <c r="P286" s="61" t="s">
        <v>352</v>
      </c>
      <c r="Q286" s="61" t="s">
        <v>353</v>
      </c>
      <c r="R286" s="61" t="s">
        <v>354</v>
      </c>
      <c r="S286" s="61" t="s">
        <v>355</v>
      </c>
      <c r="T286" s="77" t="s">
        <v>2353</v>
      </c>
      <c r="U286" s="77" t="s">
        <v>2354</v>
      </c>
      <c r="V286" s="38"/>
      <c r="W286" s="78"/>
    </row>
    <row r="287" spans="5:23">
      <c r="E287" s="13"/>
      <c r="F287" s="51"/>
      <c r="G287" s="52"/>
      <c r="H287" s="52"/>
      <c r="I287" s="52"/>
      <c r="J287" s="52"/>
      <c r="K287" s="52"/>
      <c r="L287" s="52"/>
      <c r="M287" s="52"/>
      <c r="N287" s="52"/>
      <c r="O287" s="62" t="s">
        <v>367</v>
      </c>
      <c r="P287" s="62" t="s">
        <v>368</v>
      </c>
      <c r="Q287" s="62" t="s">
        <v>369</v>
      </c>
      <c r="R287" s="62" t="s">
        <v>370</v>
      </c>
      <c r="S287" s="79" t="s">
        <v>2355</v>
      </c>
      <c r="T287" s="79" t="s">
        <v>2356</v>
      </c>
      <c r="U287" s="79" t="s">
        <v>2357</v>
      </c>
      <c r="V287" s="79" t="s">
        <v>2358</v>
      </c>
      <c r="W287" s="80" t="s">
        <v>2359</v>
      </c>
    </row>
    <row r="288" ht="16.35" spans="5:23">
      <c r="E288" s="19"/>
      <c r="F288" s="53"/>
      <c r="G288" s="49"/>
      <c r="H288" s="49"/>
      <c r="I288" s="49"/>
      <c r="J288" s="49"/>
      <c r="K288" s="49"/>
      <c r="L288" s="49"/>
      <c r="M288" s="49"/>
      <c r="N288" s="49"/>
      <c r="O288" s="63" t="s">
        <v>385</v>
      </c>
      <c r="P288" s="63" t="s">
        <v>386</v>
      </c>
      <c r="Q288" s="63" t="s">
        <v>387</v>
      </c>
      <c r="R288" s="63" t="s">
        <v>388</v>
      </c>
      <c r="S288" s="81" t="s">
        <v>2360</v>
      </c>
      <c r="T288" s="81" t="s">
        <v>2361</v>
      </c>
      <c r="U288" s="81" t="s">
        <v>2362</v>
      </c>
      <c r="V288" s="81" t="s">
        <v>2363</v>
      </c>
      <c r="W288" s="82" t="s">
        <v>2364</v>
      </c>
    </row>
    <row r="289" spans="5:23">
      <c r="E289" s="22">
        <v>5</v>
      </c>
      <c r="F289" s="46"/>
      <c r="G289" s="38"/>
      <c r="H289" s="50"/>
      <c r="I289" s="50"/>
      <c r="J289" s="50"/>
      <c r="K289" s="50"/>
      <c r="L289" s="50"/>
      <c r="M289" s="50"/>
      <c r="N289" s="38"/>
      <c r="O289" s="38"/>
      <c r="P289" s="61" t="s">
        <v>400</v>
      </c>
      <c r="Q289" s="61" t="s">
        <v>401</v>
      </c>
      <c r="R289" s="61" t="s">
        <v>402</v>
      </c>
      <c r="S289" s="61" t="s">
        <v>403</v>
      </c>
      <c r="T289" s="77" t="s">
        <v>2365</v>
      </c>
      <c r="U289" s="77" t="s">
        <v>2366</v>
      </c>
      <c r="V289" s="38"/>
      <c r="W289" s="78"/>
    </row>
    <row r="290" spans="5:23">
      <c r="E290" s="13"/>
      <c r="F290" s="51"/>
      <c r="G290" s="52"/>
      <c r="H290" s="52"/>
      <c r="I290" s="52"/>
      <c r="J290" s="52"/>
      <c r="K290" s="52"/>
      <c r="L290" s="52"/>
      <c r="M290" s="52"/>
      <c r="N290" s="52"/>
      <c r="O290" s="62" t="s">
        <v>415</v>
      </c>
      <c r="P290" s="62" t="s">
        <v>416</v>
      </c>
      <c r="Q290" s="62" t="s">
        <v>417</v>
      </c>
      <c r="R290" s="62" t="s">
        <v>418</v>
      </c>
      <c r="S290" s="79" t="s">
        <v>2367</v>
      </c>
      <c r="T290" s="79" t="s">
        <v>2368</v>
      </c>
      <c r="U290" s="79" t="s">
        <v>2369</v>
      </c>
      <c r="V290" s="79" t="s">
        <v>2370</v>
      </c>
      <c r="W290" s="80" t="s">
        <v>2371</v>
      </c>
    </row>
    <row r="291" ht="16.35" spans="5:23">
      <c r="E291" s="19"/>
      <c r="F291" s="53"/>
      <c r="G291" s="49"/>
      <c r="H291" s="49"/>
      <c r="I291" s="49"/>
      <c r="J291" s="49"/>
      <c r="K291" s="49"/>
      <c r="L291" s="49"/>
      <c r="M291" s="49"/>
      <c r="N291" s="49"/>
      <c r="O291" s="63" t="s">
        <v>433</v>
      </c>
      <c r="P291" s="63" t="s">
        <v>434</v>
      </c>
      <c r="Q291" s="63" t="s">
        <v>435</v>
      </c>
      <c r="R291" s="63" t="s">
        <v>436</v>
      </c>
      <c r="S291" s="81" t="s">
        <v>2372</v>
      </c>
      <c r="T291" s="81" t="s">
        <v>2373</v>
      </c>
      <c r="U291" s="81" t="s">
        <v>2374</v>
      </c>
      <c r="V291" s="81" t="s">
        <v>2375</v>
      </c>
      <c r="W291" s="82" t="s">
        <v>2376</v>
      </c>
    </row>
    <row r="292" spans="5:23">
      <c r="E292" s="22">
        <v>6</v>
      </c>
      <c r="F292" s="46"/>
      <c r="G292" s="38"/>
      <c r="H292" s="50"/>
      <c r="I292" s="50"/>
      <c r="J292" s="50"/>
      <c r="K292" s="50"/>
      <c r="L292" s="50"/>
      <c r="M292" s="50"/>
      <c r="N292" s="38"/>
      <c r="O292" s="38"/>
      <c r="P292" s="61" t="s">
        <v>448</v>
      </c>
      <c r="Q292" s="61" t="s">
        <v>449</v>
      </c>
      <c r="R292" s="61" t="s">
        <v>450</v>
      </c>
      <c r="S292" s="61" t="s">
        <v>451</v>
      </c>
      <c r="T292" s="77" t="s">
        <v>2377</v>
      </c>
      <c r="U292" s="77" t="s">
        <v>2378</v>
      </c>
      <c r="V292" s="38"/>
      <c r="W292" s="78"/>
    </row>
    <row r="293" spans="5:23">
      <c r="E293" s="13"/>
      <c r="F293" s="51"/>
      <c r="G293" s="52"/>
      <c r="H293" s="52"/>
      <c r="I293" s="52"/>
      <c r="J293" s="52"/>
      <c r="K293" s="52"/>
      <c r="L293" s="52"/>
      <c r="M293" s="52"/>
      <c r="N293" s="52"/>
      <c r="O293" s="62" t="s">
        <v>463</v>
      </c>
      <c r="P293" s="62" t="s">
        <v>464</v>
      </c>
      <c r="Q293" s="62" t="s">
        <v>465</v>
      </c>
      <c r="R293" s="62" t="s">
        <v>466</v>
      </c>
      <c r="S293" s="79" t="s">
        <v>2379</v>
      </c>
      <c r="T293" s="79" t="s">
        <v>2380</v>
      </c>
      <c r="U293" s="79" t="s">
        <v>2381</v>
      </c>
      <c r="V293" s="79" t="s">
        <v>2382</v>
      </c>
      <c r="W293" s="80" t="s">
        <v>2383</v>
      </c>
    </row>
    <row r="294" ht="16.35" spans="5:23">
      <c r="E294" s="19"/>
      <c r="F294" s="53"/>
      <c r="G294" s="49"/>
      <c r="H294" s="49"/>
      <c r="I294" s="49"/>
      <c r="J294" s="49"/>
      <c r="K294" s="49"/>
      <c r="L294" s="49"/>
      <c r="M294" s="49"/>
      <c r="N294" s="49"/>
      <c r="O294" s="63" t="s">
        <v>481</v>
      </c>
      <c r="P294" s="63" t="s">
        <v>482</v>
      </c>
      <c r="Q294" s="63" t="s">
        <v>483</v>
      </c>
      <c r="R294" s="83" t="s">
        <v>484</v>
      </c>
      <c r="S294" s="84" t="s">
        <v>2384</v>
      </c>
      <c r="T294" s="84" t="s">
        <v>2385</v>
      </c>
      <c r="U294" s="84" t="s">
        <v>2386</v>
      </c>
      <c r="V294" s="84" t="s">
        <v>2387</v>
      </c>
      <c r="W294" s="85" t="s">
        <v>2388</v>
      </c>
    </row>
    <row r="295" ht="16.35" spans="5:23">
      <c r="E295" s="22">
        <v>7</v>
      </c>
      <c r="F295" s="46"/>
      <c r="G295" s="38"/>
      <c r="H295" s="50"/>
      <c r="I295" s="50"/>
      <c r="J295" s="49"/>
      <c r="K295" s="64"/>
      <c r="L295" s="64"/>
      <c r="M295" s="64"/>
      <c r="N295" s="38"/>
      <c r="O295" s="38"/>
      <c r="P295" s="61" t="s">
        <v>493</v>
      </c>
      <c r="Q295" s="86" t="s">
        <v>494</v>
      </c>
      <c r="R295" s="87"/>
      <c r="S295" s="77" t="s">
        <v>2389</v>
      </c>
      <c r="T295" s="77" t="s">
        <v>2390</v>
      </c>
      <c r="U295" s="88" t="s">
        <v>2391</v>
      </c>
      <c r="V295" s="38"/>
      <c r="W295" s="78"/>
    </row>
    <row r="296" ht="16.35" spans="5:23">
      <c r="E296" s="13"/>
      <c r="F296" s="51"/>
      <c r="G296" s="52"/>
      <c r="H296" s="52"/>
      <c r="I296" s="52"/>
      <c r="J296" s="49"/>
      <c r="K296" s="65"/>
      <c r="L296" s="65"/>
      <c r="M296" s="65"/>
      <c r="N296" s="65"/>
      <c r="O296" s="62" t="s">
        <v>503</v>
      </c>
      <c r="P296" s="62" t="s">
        <v>504</v>
      </c>
      <c r="Q296" s="86" t="s">
        <v>505</v>
      </c>
      <c r="R296" s="89"/>
      <c r="S296" s="84" t="s">
        <v>2392</v>
      </c>
      <c r="T296" s="79" t="s">
        <v>2393</v>
      </c>
      <c r="U296" s="84" t="s">
        <v>2394</v>
      </c>
      <c r="V296" s="90"/>
      <c r="W296" s="91"/>
    </row>
    <row r="297" ht="16.35" spans="5:23">
      <c r="E297" s="19"/>
      <c r="F297" s="53"/>
      <c r="G297" s="49"/>
      <c r="H297" s="49"/>
      <c r="I297" s="49"/>
      <c r="J297" s="66"/>
      <c r="K297" s="66"/>
      <c r="L297" s="66"/>
      <c r="M297" s="66"/>
      <c r="O297" s="63" t="s">
        <v>513</v>
      </c>
      <c r="P297" s="62" t="s">
        <v>514</v>
      </c>
      <c r="Q297" s="86" t="s">
        <v>515</v>
      </c>
      <c r="R297" s="92"/>
      <c r="S297" s="81" t="s">
        <v>2395</v>
      </c>
      <c r="T297" s="81" t="s">
        <v>2396</v>
      </c>
      <c r="U297" s="93"/>
      <c r="V297" s="94"/>
      <c r="W297" s="95"/>
    </row>
    <row r="298" ht="16.35"/>
    <row r="299" spans="5:23">
      <c r="E299" s="36" t="s">
        <v>518</v>
      </c>
      <c r="F299" s="54"/>
      <c r="G299" s="15"/>
      <c r="H299" s="16">
        <v>5</v>
      </c>
      <c r="I299" s="16">
        <v>8</v>
      </c>
      <c r="J299" s="16">
        <v>11</v>
      </c>
      <c r="K299" s="16">
        <v>14</v>
      </c>
      <c r="L299" s="16">
        <v>17</v>
      </c>
      <c r="M299" s="16">
        <v>20</v>
      </c>
      <c r="N299" s="60"/>
      <c r="O299" s="15"/>
      <c r="P299" s="16">
        <v>27</v>
      </c>
      <c r="Q299" s="16">
        <v>30</v>
      </c>
      <c r="R299" s="16">
        <v>33</v>
      </c>
      <c r="S299" s="16">
        <v>36</v>
      </c>
      <c r="T299" s="16">
        <v>39</v>
      </c>
      <c r="U299" s="16">
        <v>42</v>
      </c>
      <c r="V299" s="60"/>
      <c r="W299" s="97"/>
    </row>
    <row r="300" spans="5:23">
      <c r="E300" s="40"/>
      <c r="F300" s="55">
        <v>1</v>
      </c>
      <c r="G300" s="18">
        <v>3</v>
      </c>
      <c r="H300" s="18">
        <v>6</v>
      </c>
      <c r="I300" s="18">
        <v>9</v>
      </c>
      <c r="J300" s="18">
        <v>12</v>
      </c>
      <c r="K300" s="18">
        <v>15</v>
      </c>
      <c r="L300" s="18">
        <v>18</v>
      </c>
      <c r="M300" s="18">
        <v>21</v>
      </c>
      <c r="N300" s="18">
        <v>23</v>
      </c>
      <c r="O300" s="18">
        <v>25</v>
      </c>
      <c r="P300" s="18">
        <v>28</v>
      </c>
      <c r="Q300" s="18">
        <v>31</v>
      </c>
      <c r="R300" s="18">
        <v>34</v>
      </c>
      <c r="S300" s="18">
        <v>37</v>
      </c>
      <c r="T300" s="18">
        <v>40</v>
      </c>
      <c r="U300" s="18">
        <v>43</v>
      </c>
      <c r="V300" s="18">
        <v>45</v>
      </c>
      <c r="W300" s="98">
        <v>47</v>
      </c>
    </row>
    <row r="301" ht="16.35" spans="5:23">
      <c r="E301" s="43"/>
      <c r="F301" s="56">
        <v>2</v>
      </c>
      <c r="G301" s="57">
        <v>4</v>
      </c>
      <c r="H301" s="57">
        <v>7</v>
      </c>
      <c r="I301" s="57">
        <v>10</v>
      </c>
      <c r="J301" s="57">
        <v>13</v>
      </c>
      <c r="K301" s="57">
        <v>16</v>
      </c>
      <c r="L301" s="57">
        <v>19</v>
      </c>
      <c r="M301" s="57">
        <v>22</v>
      </c>
      <c r="N301" s="57">
        <v>24</v>
      </c>
      <c r="O301" s="57">
        <v>26</v>
      </c>
      <c r="P301" s="57">
        <v>29</v>
      </c>
      <c r="Q301" s="57">
        <v>32</v>
      </c>
      <c r="R301" s="57">
        <v>35</v>
      </c>
      <c r="S301" s="57">
        <v>38</v>
      </c>
      <c r="T301" s="57">
        <v>41</v>
      </c>
      <c r="U301" s="57">
        <v>44</v>
      </c>
      <c r="V301" s="57">
        <v>46</v>
      </c>
      <c r="W301" s="99">
        <v>48</v>
      </c>
    </row>
    <row r="302" ht="16.35"/>
    <row r="303" ht="16.35" spans="6:23">
      <c r="F303" s="34" t="s">
        <v>2397</v>
      </c>
      <c r="G303" s="35"/>
      <c r="H303" s="35"/>
      <c r="I303" s="35"/>
      <c r="J303" s="35"/>
      <c r="K303" s="35"/>
      <c r="L303" s="35"/>
      <c r="M303" s="35"/>
      <c r="N303" s="35"/>
      <c r="O303" s="35"/>
      <c r="P303" s="35"/>
      <c r="Q303" s="35"/>
      <c r="R303" s="35"/>
      <c r="S303" s="35"/>
      <c r="T303" s="35"/>
      <c r="U303" s="35"/>
      <c r="V303" s="35"/>
      <c r="W303" s="76"/>
    </row>
    <row r="304" spans="5:23">
      <c r="E304" s="36">
        <v>2</v>
      </c>
      <c r="F304" s="37"/>
      <c r="G304" s="38"/>
      <c r="H304" s="50"/>
      <c r="I304" s="50"/>
      <c r="J304" s="50"/>
      <c r="K304" s="50"/>
      <c r="L304" s="50"/>
      <c r="M304" s="50"/>
      <c r="N304" s="38"/>
      <c r="O304" s="38"/>
      <c r="P304" s="61" t="s">
        <v>256</v>
      </c>
      <c r="Q304" s="61" t="s">
        <v>257</v>
      </c>
      <c r="R304" s="61" t="s">
        <v>258</v>
      </c>
      <c r="S304" s="61" t="s">
        <v>259</v>
      </c>
      <c r="T304" s="77" t="s">
        <v>2398</v>
      </c>
      <c r="U304" s="77" t="s">
        <v>2399</v>
      </c>
      <c r="V304" s="38"/>
      <c r="W304" s="78"/>
    </row>
    <row r="305" spans="5:23">
      <c r="E305" s="40"/>
      <c r="F305" s="112"/>
      <c r="G305" s="52"/>
      <c r="H305" s="52"/>
      <c r="I305" s="52"/>
      <c r="J305" s="52"/>
      <c r="K305" s="52"/>
      <c r="L305" s="52"/>
      <c r="M305" s="52"/>
      <c r="N305" s="52"/>
      <c r="O305" s="62" t="s">
        <v>271</v>
      </c>
      <c r="P305" s="62" t="s">
        <v>272</v>
      </c>
      <c r="Q305" s="62" t="s">
        <v>273</v>
      </c>
      <c r="R305" s="62" t="s">
        <v>274</v>
      </c>
      <c r="S305" s="79" t="s">
        <v>2400</v>
      </c>
      <c r="T305" s="79" t="s">
        <v>2401</v>
      </c>
      <c r="U305" s="79" t="s">
        <v>2402</v>
      </c>
      <c r="V305" s="79" t="s">
        <v>2403</v>
      </c>
      <c r="W305" s="80" t="s">
        <v>2404</v>
      </c>
    </row>
    <row r="306" ht="16.35" spans="5:23">
      <c r="E306" s="43"/>
      <c r="F306" s="113"/>
      <c r="G306" s="49"/>
      <c r="H306" s="49"/>
      <c r="I306" s="49"/>
      <c r="J306" s="49"/>
      <c r="K306" s="49"/>
      <c r="L306" s="49"/>
      <c r="M306" s="49"/>
      <c r="N306" s="49"/>
      <c r="O306" s="63" t="s">
        <v>289</v>
      </c>
      <c r="P306" s="63" t="s">
        <v>290</v>
      </c>
      <c r="Q306" s="63" t="s">
        <v>291</v>
      </c>
      <c r="R306" s="63" t="s">
        <v>292</v>
      </c>
      <c r="S306" s="81" t="s">
        <v>2405</v>
      </c>
      <c r="T306" s="81" t="s">
        <v>2406</v>
      </c>
      <c r="U306" s="81" t="s">
        <v>2407</v>
      </c>
      <c r="V306" s="81" t="s">
        <v>2408</v>
      </c>
      <c r="W306" s="82" t="s">
        <v>2409</v>
      </c>
    </row>
    <row r="307" spans="5:23">
      <c r="E307" s="13">
        <v>3</v>
      </c>
      <c r="F307" s="46"/>
      <c r="G307" s="38"/>
      <c r="H307" s="50"/>
      <c r="I307" s="50"/>
      <c r="J307" s="50"/>
      <c r="K307" s="50"/>
      <c r="L307" s="50"/>
      <c r="M307" s="50"/>
      <c r="N307" s="38"/>
      <c r="O307" s="38"/>
      <c r="P307" s="61" t="s">
        <v>304</v>
      </c>
      <c r="Q307" s="61" t="s">
        <v>305</v>
      </c>
      <c r="R307" s="61" t="s">
        <v>306</v>
      </c>
      <c r="S307" s="61" t="s">
        <v>307</v>
      </c>
      <c r="T307" s="77" t="s">
        <v>2410</v>
      </c>
      <c r="U307" s="77" t="s">
        <v>2411</v>
      </c>
      <c r="V307" s="38"/>
      <c r="W307" s="78"/>
    </row>
    <row r="308" spans="5:23">
      <c r="E308" s="13"/>
      <c r="F308" s="51"/>
      <c r="G308" s="52"/>
      <c r="H308" s="52"/>
      <c r="I308" s="52"/>
      <c r="J308" s="52"/>
      <c r="K308" s="52"/>
      <c r="L308" s="52"/>
      <c r="M308" s="52"/>
      <c r="N308" s="52"/>
      <c r="O308" s="62" t="s">
        <v>319</v>
      </c>
      <c r="P308" s="62" t="s">
        <v>320</v>
      </c>
      <c r="Q308" s="62" t="s">
        <v>321</v>
      </c>
      <c r="R308" s="62" t="s">
        <v>322</v>
      </c>
      <c r="S308" s="79" t="s">
        <v>2412</v>
      </c>
      <c r="T308" s="79" t="s">
        <v>2413</v>
      </c>
      <c r="U308" s="79" t="s">
        <v>2414</v>
      </c>
      <c r="V308" s="79" t="s">
        <v>2415</v>
      </c>
      <c r="W308" s="80" t="s">
        <v>2416</v>
      </c>
    </row>
    <row r="309" ht="16.35" spans="5:23">
      <c r="E309" s="19"/>
      <c r="F309" s="53"/>
      <c r="G309" s="49"/>
      <c r="H309" s="49"/>
      <c r="I309" s="49"/>
      <c r="J309" s="49"/>
      <c r="K309" s="49"/>
      <c r="L309" s="49"/>
      <c r="M309" s="49"/>
      <c r="N309" s="49"/>
      <c r="O309" s="63" t="s">
        <v>337</v>
      </c>
      <c r="P309" s="63" t="s">
        <v>338</v>
      </c>
      <c r="Q309" s="63" t="s">
        <v>339</v>
      </c>
      <c r="R309" s="63" t="s">
        <v>340</v>
      </c>
      <c r="S309" s="81" t="s">
        <v>2417</v>
      </c>
      <c r="T309" s="81" t="s">
        <v>2418</v>
      </c>
      <c r="U309" s="81" t="s">
        <v>2419</v>
      </c>
      <c r="V309" s="81" t="s">
        <v>2420</v>
      </c>
      <c r="W309" s="82" t="s">
        <v>2421</v>
      </c>
    </row>
    <row r="310" spans="5:23">
      <c r="E310" s="22">
        <v>4</v>
      </c>
      <c r="F310" s="46"/>
      <c r="G310" s="38"/>
      <c r="H310" s="50"/>
      <c r="I310" s="50"/>
      <c r="J310" s="50"/>
      <c r="K310" s="50"/>
      <c r="L310" s="50"/>
      <c r="M310" s="50"/>
      <c r="N310" s="38"/>
      <c r="O310" s="38"/>
      <c r="P310" s="61" t="s">
        <v>352</v>
      </c>
      <c r="Q310" s="61" t="s">
        <v>353</v>
      </c>
      <c r="R310" s="61" t="s">
        <v>354</v>
      </c>
      <c r="S310" s="61" t="s">
        <v>355</v>
      </c>
      <c r="T310" s="77" t="s">
        <v>2422</v>
      </c>
      <c r="U310" s="77" t="s">
        <v>2423</v>
      </c>
      <c r="V310" s="38"/>
      <c r="W310" s="78"/>
    </row>
    <row r="311" spans="5:23">
      <c r="E311" s="13"/>
      <c r="F311" s="51"/>
      <c r="G311" s="52"/>
      <c r="H311" s="52"/>
      <c r="I311" s="52"/>
      <c r="J311" s="52"/>
      <c r="K311" s="52"/>
      <c r="L311" s="52"/>
      <c r="M311" s="52"/>
      <c r="N311" s="52"/>
      <c r="O311" s="62" t="s">
        <v>367</v>
      </c>
      <c r="P311" s="62" t="s">
        <v>368</v>
      </c>
      <c r="Q311" s="62" t="s">
        <v>369</v>
      </c>
      <c r="R311" s="62" t="s">
        <v>370</v>
      </c>
      <c r="S311" s="79" t="s">
        <v>2424</v>
      </c>
      <c r="T311" s="79" t="s">
        <v>2425</v>
      </c>
      <c r="U311" s="79" t="s">
        <v>2426</v>
      </c>
      <c r="V311" s="79" t="s">
        <v>2427</v>
      </c>
      <c r="W311" s="80" t="s">
        <v>2428</v>
      </c>
    </row>
    <row r="312" ht="16.35" spans="5:23">
      <c r="E312" s="19"/>
      <c r="F312" s="53"/>
      <c r="G312" s="49"/>
      <c r="H312" s="49"/>
      <c r="I312" s="49"/>
      <c r="J312" s="49"/>
      <c r="K312" s="49"/>
      <c r="L312" s="49"/>
      <c r="M312" s="49"/>
      <c r="N312" s="49"/>
      <c r="O312" s="63" t="s">
        <v>385</v>
      </c>
      <c r="P312" s="63" t="s">
        <v>386</v>
      </c>
      <c r="Q312" s="63" t="s">
        <v>387</v>
      </c>
      <c r="R312" s="63" t="s">
        <v>388</v>
      </c>
      <c r="S312" s="81" t="s">
        <v>2429</v>
      </c>
      <c r="T312" s="81" t="s">
        <v>2430</v>
      </c>
      <c r="U312" s="81" t="s">
        <v>2431</v>
      </c>
      <c r="V312" s="81" t="s">
        <v>2432</v>
      </c>
      <c r="W312" s="82" t="s">
        <v>2433</v>
      </c>
    </row>
    <row r="313" spans="5:23">
      <c r="E313" s="22">
        <v>5</v>
      </c>
      <c r="F313" s="46"/>
      <c r="G313" s="38"/>
      <c r="H313" s="50"/>
      <c r="I313" s="50"/>
      <c r="J313" s="50"/>
      <c r="K313" s="50"/>
      <c r="L313" s="50"/>
      <c r="M313" s="50"/>
      <c r="N313" s="38"/>
      <c r="O313" s="38"/>
      <c r="P313" s="61" t="s">
        <v>400</v>
      </c>
      <c r="Q313" s="61" t="s">
        <v>401</v>
      </c>
      <c r="R313" s="61" t="s">
        <v>402</v>
      </c>
      <c r="S313" s="61" t="s">
        <v>403</v>
      </c>
      <c r="T313" s="77" t="s">
        <v>2434</v>
      </c>
      <c r="U313" s="77" t="s">
        <v>2435</v>
      </c>
      <c r="V313" s="38"/>
      <c r="W313" s="78"/>
    </row>
    <row r="314" spans="5:23">
      <c r="E314" s="13"/>
      <c r="F314" s="51"/>
      <c r="G314" s="52"/>
      <c r="H314" s="52"/>
      <c r="I314" s="52"/>
      <c r="J314" s="52"/>
      <c r="K314" s="52"/>
      <c r="L314" s="52"/>
      <c r="M314" s="52"/>
      <c r="N314" s="52"/>
      <c r="O314" s="62" t="s">
        <v>415</v>
      </c>
      <c r="P314" s="62" t="s">
        <v>416</v>
      </c>
      <c r="Q314" s="62" t="s">
        <v>417</v>
      </c>
      <c r="R314" s="62" t="s">
        <v>418</v>
      </c>
      <c r="S314" s="79" t="s">
        <v>2436</v>
      </c>
      <c r="T314" s="79" t="s">
        <v>2437</v>
      </c>
      <c r="U314" s="79" t="s">
        <v>2438</v>
      </c>
      <c r="V314" s="79" t="s">
        <v>2439</v>
      </c>
      <c r="W314" s="80" t="s">
        <v>2440</v>
      </c>
    </row>
    <row r="315" ht="16.35" spans="5:23">
      <c r="E315" s="19"/>
      <c r="F315" s="53"/>
      <c r="G315" s="49"/>
      <c r="H315" s="49"/>
      <c r="I315" s="49"/>
      <c r="J315" s="49"/>
      <c r="K315" s="49"/>
      <c r="L315" s="49"/>
      <c r="M315" s="49"/>
      <c r="N315" s="49"/>
      <c r="O315" s="63" t="s">
        <v>433</v>
      </c>
      <c r="P315" s="63" t="s">
        <v>434</v>
      </c>
      <c r="Q315" s="63" t="s">
        <v>435</v>
      </c>
      <c r="R315" s="63" t="s">
        <v>436</v>
      </c>
      <c r="S315" s="81" t="s">
        <v>2441</v>
      </c>
      <c r="T315" s="81" t="s">
        <v>2442</v>
      </c>
      <c r="U315" s="81" t="s">
        <v>2443</v>
      </c>
      <c r="V315" s="81" t="s">
        <v>2444</v>
      </c>
      <c r="W315" s="82" t="s">
        <v>2445</v>
      </c>
    </row>
    <row r="316" spans="5:23">
      <c r="E316" s="22">
        <v>6</v>
      </c>
      <c r="F316" s="46"/>
      <c r="G316" s="38"/>
      <c r="H316" s="50"/>
      <c r="I316" s="50"/>
      <c r="J316" s="50"/>
      <c r="K316" s="50"/>
      <c r="L316" s="50"/>
      <c r="M316" s="50"/>
      <c r="N316" s="38"/>
      <c r="O316" s="38"/>
      <c r="P316" s="61" t="s">
        <v>448</v>
      </c>
      <c r="Q316" s="61" t="s">
        <v>449</v>
      </c>
      <c r="R316" s="61" t="s">
        <v>450</v>
      </c>
      <c r="S316" s="61" t="s">
        <v>451</v>
      </c>
      <c r="T316" s="77" t="s">
        <v>2446</v>
      </c>
      <c r="U316" s="77" t="s">
        <v>2447</v>
      </c>
      <c r="V316" s="38"/>
      <c r="W316" s="78"/>
    </row>
    <row r="317" spans="5:23">
      <c r="E317" s="13"/>
      <c r="F317" s="51"/>
      <c r="G317" s="52"/>
      <c r="H317" s="52"/>
      <c r="I317" s="52"/>
      <c r="J317" s="52"/>
      <c r="K317" s="52"/>
      <c r="L317" s="52"/>
      <c r="M317" s="52"/>
      <c r="N317" s="52"/>
      <c r="O317" s="62" t="s">
        <v>463</v>
      </c>
      <c r="P317" s="62" t="s">
        <v>464</v>
      </c>
      <c r="Q317" s="62" t="s">
        <v>465</v>
      </c>
      <c r="R317" s="62" t="s">
        <v>466</v>
      </c>
      <c r="S317" s="79" t="s">
        <v>2448</v>
      </c>
      <c r="T317" s="79" t="s">
        <v>2449</v>
      </c>
      <c r="U317" s="79" t="s">
        <v>2450</v>
      </c>
      <c r="V317" s="79" t="s">
        <v>2451</v>
      </c>
      <c r="W317" s="80" t="s">
        <v>2452</v>
      </c>
    </row>
    <row r="318" ht="16.35" spans="5:23">
      <c r="E318" s="19"/>
      <c r="F318" s="53"/>
      <c r="G318" s="49"/>
      <c r="H318" s="49"/>
      <c r="I318" s="49"/>
      <c r="J318" s="49"/>
      <c r="K318" s="49"/>
      <c r="L318" s="49"/>
      <c r="M318" s="49"/>
      <c r="N318" s="49"/>
      <c r="O318" s="63" t="s">
        <v>481</v>
      </c>
      <c r="P318" s="63" t="s">
        <v>482</v>
      </c>
      <c r="Q318" s="63" t="s">
        <v>483</v>
      </c>
      <c r="R318" s="83" t="s">
        <v>484</v>
      </c>
      <c r="S318" s="84" t="s">
        <v>2453</v>
      </c>
      <c r="T318" s="84" t="s">
        <v>2454</v>
      </c>
      <c r="U318" s="84" t="s">
        <v>2455</v>
      </c>
      <c r="V318" s="84" t="s">
        <v>2456</v>
      </c>
      <c r="W318" s="85" t="s">
        <v>2457</v>
      </c>
    </row>
    <row r="319" ht="16.35" spans="5:23">
      <c r="E319" s="22">
        <v>7</v>
      </c>
      <c r="F319" s="46"/>
      <c r="G319" s="38"/>
      <c r="H319" s="50"/>
      <c r="I319" s="50"/>
      <c r="J319" s="49"/>
      <c r="K319" s="64"/>
      <c r="L319" s="64"/>
      <c r="M319" s="64"/>
      <c r="N319" s="38"/>
      <c r="O319" s="38"/>
      <c r="P319" s="61" t="s">
        <v>493</v>
      </c>
      <c r="Q319" s="86" t="s">
        <v>494</v>
      </c>
      <c r="R319" s="87"/>
      <c r="S319" s="77" t="s">
        <v>2458</v>
      </c>
      <c r="T319" s="77" t="s">
        <v>2459</v>
      </c>
      <c r="U319" s="88" t="s">
        <v>2460</v>
      </c>
      <c r="V319" s="38"/>
      <c r="W319" s="78"/>
    </row>
    <row r="320" ht="16.35" spans="5:23">
      <c r="E320" s="13"/>
      <c r="F320" s="51"/>
      <c r="G320" s="52"/>
      <c r="H320" s="52"/>
      <c r="I320" s="52"/>
      <c r="J320" s="49"/>
      <c r="K320" s="65"/>
      <c r="L320" s="65"/>
      <c r="M320" s="65"/>
      <c r="N320" s="65"/>
      <c r="O320" s="62" t="s">
        <v>503</v>
      </c>
      <c r="P320" s="62" t="s">
        <v>504</v>
      </c>
      <c r="Q320" s="86" t="s">
        <v>505</v>
      </c>
      <c r="R320" s="89"/>
      <c r="S320" s="84" t="s">
        <v>2461</v>
      </c>
      <c r="T320" s="79" t="s">
        <v>2462</v>
      </c>
      <c r="U320" s="84" t="s">
        <v>2463</v>
      </c>
      <c r="V320" s="90"/>
      <c r="W320" s="91"/>
    </row>
    <row r="321" ht="16.35" spans="5:23">
      <c r="E321" s="19"/>
      <c r="F321" s="53"/>
      <c r="G321" s="49"/>
      <c r="H321" s="49"/>
      <c r="I321" s="49"/>
      <c r="J321" s="66"/>
      <c r="K321" s="66"/>
      <c r="L321" s="66"/>
      <c r="M321" s="66"/>
      <c r="N321" s="114"/>
      <c r="O321" s="63" t="s">
        <v>513</v>
      </c>
      <c r="P321" s="62" t="s">
        <v>514</v>
      </c>
      <c r="Q321" s="86" t="s">
        <v>515</v>
      </c>
      <c r="R321" s="92"/>
      <c r="S321" s="81" t="s">
        <v>2464</v>
      </c>
      <c r="T321" s="81" t="s">
        <v>2465</v>
      </c>
      <c r="U321" s="93"/>
      <c r="V321" s="94"/>
      <c r="W321" s="95"/>
    </row>
  </sheetData>
  <mergeCells count="109">
    <mergeCell ref="F6:W6"/>
    <mergeCell ref="F38:W38"/>
    <mergeCell ref="F63:W63"/>
    <mergeCell ref="F87:W87"/>
    <mergeCell ref="F111:W111"/>
    <mergeCell ref="F135:W135"/>
    <mergeCell ref="F159:W159"/>
    <mergeCell ref="F183:W183"/>
    <mergeCell ref="F207:W207"/>
    <mergeCell ref="F231:W231"/>
    <mergeCell ref="F255:W255"/>
    <mergeCell ref="F279:W279"/>
    <mergeCell ref="F303:W303"/>
    <mergeCell ref="E7:E10"/>
    <mergeCell ref="E11:E13"/>
    <mergeCell ref="E14:E16"/>
    <mergeCell ref="E17:E19"/>
    <mergeCell ref="E20:E22"/>
    <mergeCell ref="E23:E25"/>
    <mergeCell ref="E26:E28"/>
    <mergeCell ref="E29:E31"/>
    <mergeCell ref="E32:E34"/>
    <mergeCell ref="E39:E41"/>
    <mergeCell ref="E42:E44"/>
    <mergeCell ref="E45:E47"/>
    <mergeCell ref="E48:E50"/>
    <mergeCell ref="E51:E53"/>
    <mergeCell ref="E54:E56"/>
    <mergeCell ref="E58:E60"/>
    <mergeCell ref="E64:E66"/>
    <mergeCell ref="E67:E69"/>
    <mergeCell ref="E70:E72"/>
    <mergeCell ref="E73:E75"/>
    <mergeCell ref="E76:E78"/>
    <mergeCell ref="E79:E81"/>
    <mergeCell ref="E83:E85"/>
    <mergeCell ref="E88:E90"/>
    <mergeCell ref="E91:E93"/>
    <mergeCell ref="E94:E96"/>
    <mergeCell ref="E97:E99"/>
    <mergeCell ref="E100:E102"/>
    <mergeCell ref="E103:E105"/>
    <mergeCell ref="E107:E109"/>
    <mergeCell ref="E112:E114"/>
    <mergeCell ref="E115:E117"/>
    <mergeCell ref="E118:E120"/>
    <mergeCell ref="E121:E123"/>
    <mergeCell ref="E124:E126"/>
    <mergeCell ref="E127:E129"/>
    <mergeCell ref="E131:E133"/>
    <mergeCell ref="E136:E138"/>
    <mergeCell ref="E139:E141"/>
    <mergeCell ref="E142:E144"/>
    <mergeCell ref="E145:E147"/>
    <mergeCell ref="E148:E150"/>
    <mergeCell ref="E151:E153"/>
    <mergeCell ref="E155:E157"/>
    <mergeCell ref="E160:E162"/>
    <mergeCell ref="E163:E165"/>
    <mergeCell ref="E166:E168"/>
    <mergeCell ref="E169:E171"/>
    <mergeCell ref="E172:E174"/>
    <mergeCell ref="E175:E177"/>
    <mergeCell ref="E179:E181"/>
    <mergeCell ref="E184:E186"/>
    <mergeCell ref="E187:E189"/>
    <mergeCell ref="E190:E192"/>
    <mergeCell ref="E193:E195"/>
    <mergeCell ref="E196:E198"/>
    <mergeCell ref="E199:E201"/>
    <mergeCell ref="E203:E205"/>
    <mergeCell ref="E208:E210"/>
    <mergeCell ref="E211:E213"/>
    <mergeCell ref="E214:E216"/>
    <mergeCell ref="E217:E219"/>
    <mergeCell ref="E220:E222"/>
    <mergeCell ref="E223:E225"/>
    <mergeCell ref="E227:E229"/>
    <mergeCell ref="E232:E234"/>
    <mergeCell ref="E235:E237"/>
    <mergeCell ref="E238:E240"/>
    <mergeCell ref="E241:E243"/>
    <mergeCell ref="E244:E246"/>
    <mergeCell ref="E247:E249"/>
    <mergeCell ref="E251:E253"/>
    <mergeCell ref="E256:E258"/>
    <mergeCell ref="E259:E261"/>
    <mergeCell ref="E262:E264"/>
    <mergeCell ref="E265:E267"/>
    <mergeCell ref="E268:E270"/>
    <mergeCell ref="E271:E273"/>
    <mergeCell ref="E275:E277"/>
    <mergeCell ref="E280:E282"/>
    <mergeCell ref="E283:E285"/>
    <mergeCell ref="E286:E288"/>
    <mergeCell ref="E289:E291"/>
    <mergeCell ref="E292:E294"/>
    <mergeCell ref="E295:E297"/>
    <mergeCell ref="E299:E301"/>
    <mergeCell ref="E304:E306"/>
    <mergeCell ref="E307:E309"/>
    <mergeCell ref="E310:E312"/>
    <mergeCell ref="E313:E315"/>
    <mergeCell ref="E316:E318"/>
    <mergeCell ref="E319:E321"/>
    <mergeCell ref="F32:W34"/>
    <mergeCell ref="F29:W31"/>
    <mergeCell ref="F7:W8"/>
    <mergeCell ref="F9:W10"/>
  </mergeCells>
  <pageMargins left="0.25" right="0.25" top="0.432638888888889" bottom="0.75" header="0.298611111111111" footer="0.298611111111111"/>
  <pageSetup paperSize="9" scale="39" orientation="landscape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70" zoomScaleNormal="70" topLeftCell="A5" workbookViewId="0">
      <selection activeCell="X42" sqref="X42"/>
    </sheetView>
  </sheetViews>
  <sheetFormatPr defaultColWidth="11" defaultRowHeight="15.6"/>
  <sheetData/>
  <pageMargins left="0.7" right="0.7" top="0.75" bottom="0.75" header="0.3" footer="0.3"/>
  <headerFooter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m s o - c o n t e n t T y p e ? > < F o r m T e m p l a t e s   x m l n s = " h t t p : / / s c h e m a s . m i c r o s o f t . c o m / s h a r e p o i n t / v 3 / c o n t e n t t y p e / f o r m s " > < D i s p l a y > D o c u m e n t L i b r a r y F o r m < / D i s p l a y > < E d i t > D o c u m e n t L i b r a r y F o r m < / E d i t > < N e w > D o c u m e n t L i b r a r y F o r m < / N e w > < / F o r m T e m p l a t e s > 
</file>

<file path=customXml/item2.xml>��< ? x m l   v e r s i o n = " 1 . 0 " ? > < p : p r o p e r t i e s   x m l n s : p = " h t t p : / / s c h e m a s . m i c r o s o f t . c o m / o f f i c e / 2 0 0 6 / m e t a d a t a / p r o p e r t i e s "   x m l n s : x s i = " h t t p : / / w w w . w 3 . o r g / 2 0 0 1 / X M L S c h e m a - i n s t a n c e "   x m l n s : p c = " h t t p : / / s c h e m a s . m i c r o s o f t . c o m / o f f i c e / i n f o p a t h / 2 0 0 7 / P a r t n e r C o n t r o l s " > < d o c u m e n t M a n a g e m e n t > < _ F l o w _ S i g n o f f S t a t u s   x m l n s = " b 4 4 9 e 4 a 6 - 8 1 8 b - 4 2 5 0 - b c e 3 - a f e 6 4 1 8 8 4 6 d a "   x s i : n i l = " t r u e " / > < T a x C a t c h A l l   x m l n s = " 2 e 1 3 3 b 9 b - 3 3 e 8 - 4 3 c a - 8 3 2 3 - a d 6 b 1 4 1 9 2 9 f 7 "   x s i : n i l = " t r u e " / > < f h o b   x m l n s = " b 4 4 9 e 4 a 6 - 8 1 8 b - 4 2 5 0 - b c e 3 - a f e 6 4 1 8 8 4 6 d a "   x s i : n i l = " t r u e " / > < l c f 7 6 f 1 5 5 c e d 4 d d c b 4 0 9 7 1 3 4 f f 3 c 3 3 2 f   x m l n s = " b 4 4 9 e 4 a 6 - 8 1 8 b - 4 2 5 0 - b c e 3 - a f e 6 4 1 8 8 4 6 d a " > < T e r m s   x m l n s = " h t t p : / / s c h e m a s . m i c r o s o f t . c o m / o f f i c e / i n f o p a t h / 2 0 0 7 / P a r t n e r C o n t r o l s " > < / T e r m s > < / l c f 7 6 f 1 5 5 c e d 4 d d c b 4 0 9 7 1 3 4 f f 3 c 3 3 2 f > < / d o c u m e n t M a n a g e m e n t > < / p : p r o p e r t i e s > 
</file>

<file path=customXml/item3.xml>��< ? x m l   v e r s i o n = " 1 . 0 " ? > < c t : c o n t e n t T y p e S c h e m a   c t : _ = " "   m a : _ = " "   m a : c o n t e n t T y p e N a m e = " D o c u m e n t "   m a : c o n t e n t T y p e I D = " 0 x 0 1 0 1 0 0 1 8 3 1 4 8 5 3 0 B B 4 C 7 4 7 A 7 B 7 E B 9 1 D 5 8 3 4 8 7 7 "   m a : c o n t e n t T y p e V e r s i o n = " 2 0 "   m a : c o n t e n t T y p e D e s c r i p t i o n = " C r e a t e   a   n e w   d o c u m e n t . "   m a : c o n t e n t T y p e S c o p e = " "   m a : v e r s i o n I D = " d d 7 a d 6 3 6 e 0 3 6 a c 3 f f f a 2 1 d 4 b 9 0 d a 4 4 6 5 "   x m l n s : c t = " h t t p : / / s c h e m a s . m i c r o s o f t . c o m / o f f i c e / 2 0 0 6 / m e t a d a t a / c o n t e n t T y p e "   x m l n s : m a = " h t t p : / / s c h e m a s . m i c r o s o f t . c o m / o f f i c e / 2 0 0 6 / m e t a d a t a / p r o p e r t i e s / m e t a A t t r i b u t e s " >  
 < x s d : s c h e m a   t a r g e t N a m e s p a c e = " h t t p : / / s c h e m a s . m i c r o s o f t . c o m / o f f i c e / 2 0 0 6 / m e t a d a t a / p r o p e r t i e s "   m a : r o o t = " t r u e "   m a : f i e l d s I D = " 6 a 4 e 2 9 b f 4 9 5 2 0 8 e b b e 8 2 d 7 9 2 f 8 0 c 0 6 a 9 "   n s 2 : _ = " "   n s 3 : _ = " "   x m l n s : x s d = " h t t p : / / w w w . w 3 . o r g / 2 0 0 1 / X M L S c h e m a "   x m l n s : x s = " h t t p : / / w w w . w 3 . o r g / 2 0 0 1 / X M L S c h e m a "   x m l n s : p = " h t t p : / / s c h e m a s . m i c r o s o f t . c o m / o f f i c e / 2 0 0 6 / m e t a d a t a / p r o p e r t i e s "   x m l n s : n s 2 = " 2 e 1 3 3 b 9 b - 3 3 e 8 - 4 3 c a - 8 3 2 3 - a d 6 b 1 4 1 9 2 9 f 7 "   x m l n s : n s 3 = " b 4 4 9 e 4 a 6 - 8 1 8 b - 4 2 5 0 - b c e 3 - a f e 6 4 1 8 8 4 6 d a " >  
 < x s d : i m p o r t   n a m e s p a c e = " 2 e 1 3 3 b 9 b - 3 3 e 8 - 4 3 c a - 8 3 2 3 - a d 6 b 1 4 1 9 2 9 f 7 " / >  
 < x s d : i m p o r t   n a m e s p a c e = " b 4 4 9 e 4 a 6 - 8 1 8 b - 4 2 5 0 - b c e 3 - a f e 6 4 1 8 8 4 6 d a " / >  
 < x s d : e l e m e n t   n a m e = " p r o p e r t i e s " >  
 < x s d : c o m p l e x T y p e >  
 < x s d : s e q u e n c e >  
 < x s d : e l e m e n t   n a m e = " d o c u m e n t M a n a g e m e n t " >  
 < x s d : c o m p l e x T y p e >  
 < x s d : a l l >  
 < x s d : e l e m e n t   r e f = " n s 2 : S h a r e d W i t h U s e r s "   m i n O c c u r s = " 0 " / >  
 < x s d : e l e m e n t   r e f = " n s 2 : S h a r e d W i t h D e t a i l s "   m i n O c c u r s = " 0 " / >  
 < x s d : e l e m e n t   r e f = " n s 3 : M e d i a S e r v i c e M e t a d a t a "   m i n O c c u r s = " 0 " / >  
 < x s d : e l e m e n t   r e f = " n s 3 : M e d i a S e r v i c e F a s t M e t a d a t a "   m i n O c c u r s = " 0 " / >  
 < x s d : e l e m e n t   r e f = " n s 3 : M e d i a S e r v i c e A u t o K e y P o i n t s "   m i n O c c u r s = " 0 " / >  
 < x s d : e l e m e n t   r e f = " n s 3 : M e d i a S e r v i c e K e y P o i n t s "   m i n O c c u r s = " 0 " / >  
 < x s d : e l e m e n t   r e f = " n s 3 : M e d i a S e r v i c e D a t e T a k e n "   m i n O c c u r s = " 0 " / >  
 < x s d : e l e m e n t   r e f = " n s 3 : M e d i a S e r v i c e A u t o T a g s "   m i n O c c u r s = " 0 " / >  
 < x s d : e l e m e n t   r e f = " n s 3 : M e d i a S e r v i c e L o c a t i o n "   m i n O c c u r s = " 0 " / >  
 < x s d : e l e m e n t   r e f = " n s 3 : M e d i a S e r v i c e O C R "   m i n O c c u r s = " 0 " / >  
 < x s d : e l e m e n t   r e f = " n s 3 : _ F l o w _ S i g n o f f S t a t u s "   m i n O c c u r s = " 0 " / >  
 < x s d : e l e m e n t   r e f = " n s 3 : M e d i a S e r v i c e G e n e r a t i o n T i m e "   m i n O c c u r s = " 0 " / >  
 < x s d : e l e m e n t   r e f = " n s 3 : M e d i a S e r v i c e E v e n t H a s h C o d e "   m i n O c c u r s = " 0 " / >  
 < x s d : e l e m e n t   r e f = " n s 3 : f h o b "   m i n O c c u r s = " 0 " / >  
 < x s d : e l e m e n t   r e f = " n s 3 : M e d i a L e n g t h I n S e c o n d s "   m i n O c c u r s = " 0 " / >  
 < x s d : e l e m e n t   r e f = " n s 3 : l c f 7 6 f 1 5 5 c e d 4 d d c b 4 0 9 7 1 3 4 f f 3 c 3 3 2 f "   m i n O c c u r s = " 0 " / >  
 < x s d : e l e m e n t   r e f = " n s 2 : T a x C a t c h A l l "   m i n O c c u r s = " 0 " / >  
 < x s d : e l e m e n t   r e f = " n s 3 : M e d i a S e r v i c e S e a r c h P r o p e r t i e s "   m i n O c c u r s = " 0 " / >  
 < x s d : e l e m e n t   r e f = " n s 3 : M e d i a S e r v i c e O b j e c t D e t e c t o r V e r s i o n s "   m i n O c c u r s = " 0 " / >  
 < / x s d : a l l >  
 < / x s d : c o m p l e x T y p e >  
 < / x s d : e l e m e n t >  
 < / x s d : s e q u e n c e >  
 < / x s d : c o m p l e x T y p e >  
 < / x s d : e l e m e n t >  
 < / x s d : s c h e m a >  
 < x s d : s c h e m a   t a r g e t N a m e s p a c e = " 2 e 1 3 3 b 9 b - 3 3 e 8 - 4 3 c a - 8 3 2 3 - a d 6 b 1 4 1 9 2 9 f 7 "   e l e m e n t F o r m D e f a u l t = " q u a l i f i e d "   x m l n s : x s d = " h t t p : / / w w w . w 3 . o r g / 2 0 0 1 / X M L S c h e m a "   x m l n s : x s = " h t t p : / / w w w . w 3 . o r g / 2 0 0 1 / X M L S c h e m a "   x m l n s : d m s = " h t t p : / / s c h e m a s . m i c r o s o f t . c o m / o f f i c e / 2 0 0 6 / d o c u m e n t M a n a g e m e n t / t y p e s "   x m l n s : p c = " h t t p : / / s c h e m a s . m i c r o s o f t . c o m / o f f i c e / i n f o p a t h / 2 0 0 7 / P a r t n e r C o n t r o l s " >  
 < x s d : i m p o r t   n a m e s p a c e = " h t t p : / / s c h e m a s . m i c r o s o f t . c o m / o f f i c e / 2 0 0 6 / d o c u m e n t M a n a g e m e n t / t y p e s " / >  
 < x s d : i m p o r t   n a m e s p a c e = " h t t p : / / s c h e m a s . m i c r o s o f t . c o m / o f f i c e / i n f o p a t h / 2 0 0 7 / P a r t n e r C o n t r o l s " / >  
 < x s d : e l e m e n t   n a m e = " S h a r e d W i t h U s e r s "   m a : i n d e x = " 8 "   n i l l a b l e = " t r u e "   m a : d i s p l a y N a m e = " S h a r e d   W i t h "   m a : d e s c r i p t i o n = " "   m a : i n t e r n a l N a m e = " S h a r e d W i t h U s e r s "   m a : r e a d O n l y = " t r u e " >  
 < x s d : c o m p l e x T y p e >  
 < x s d : c o m p l e x C o n t e n t >  
 < x s d : e x t e n s i o n   b a s e = " d m s : U s e r M u l t i " >  
 < x s d : s e q u e n c e >  
 < x s d : e l e m e n t   n a m e = " U s e r I n f o "   m i n O c c u r s = " 0 "   m a x O c c u r s = " u n b o u n d e d " >  
 < x s d : c o m p l e x T y p e >  
 < x s d : s e q u e n c e >  
 < x s d : e l e m e n t   n a m e = " D i s p l a y N a m e "   t y p e = " x s d : s t r i n g "   m i n O c c u r s = " 0 " / >  
 < x s d : e l e m e n t   n a m e = " A c c o u n t I d "   t y p e = " d m s : U s e r I d "   m i n O c c u r s = " 0 "   n i l l a b l e = " t r u e " / >  
 < x s d : e l e m e n t   n a m e = " A c c o u n t T y p e "   t y p e = " x s d : s t r i n g "   m i n O c c u r s = " 0 " / >  
 < / x s d : s e q u e n c e >  
 < / x s d : c o m p l e x T y p e >  
 < / x s d : e l e m e n t >  
 < / x s d : s e q u e n c e >  
 < / x s d : e x t e n s i o n >  
 < / x s d : c o m p l e x C o n t e n t >  
 < / x s d : c o m p l e x T y p e >  
 < / x s d : e l e m e n t >  
 < x s d : e l e m e n t   n a m e = " S h a r e d W i t h D e t a i l s "   m a : i n d e x = " 9 "   n i l l a b l e = " t r u e "   m a : d i s p l a y N a m e = " S h a r e d   W i t h   D e t a i l s "   m a : d e s c r i p t i o n = " "   m a : i n t e r n a l N a m e = " S h a r e d W i t h D e t a i l s "   m a : r e a d O n l y = " t r u e " >  
 < x s d : s i m p l e T y p e >  
 < x s d : r e s t r i c t i o n   b a s e = " d m s : N o t e " >  
 < x s d : m a x L e n g t h   v a l u e = " 2 5 5 " / >  
 < / x s d : r e s t r i c t i o n >  
 < / x s d : s i m p l e T y p e >  
 < / x s d : e l e m e n t >  
 < x s d : e l e m e n t   n a m e = " T a x C a t c h A l l "   m a : i n d e x = " 2 5 "   n i l l a b l e = " t r u e "   m a : d i s p l a y N a m e = " T a x o n o m y   C a t c h   A l l   C o l u m n "   m a : h i d d e n = " t r u e "   m a : l i s t = " { 1 0 8 0 0 7 1 0 - 2 6 1 a - 4 f 5 2 - 9 2 5 f - 2 1 f 5 3 9 b a 3 4 f 8 } "   m a : i n t e r n a l N a m e = " T a x C a t c h A l l "   m a : s h o w F i e l d = " C a t c h A l l D a t a "   m a : w e b = " 2 e 1 3 3 b 9 b - 3 3 e 8 - 4 3 c a - 8 3 2 3 - a d 6 b 1 4 1 9 2 9 f 7 " >  
 < x s d : c o m p l e x T y p e >  
 < x s d : c o m p l e x C o n t e n t >  
 < x s d : e x t e n s i o n   b a s e = " d m s : M u l t i C h o i c e L o o k u p " >  
 < x s d : s e q u e n c e >  
 < x s d : e l e m e n t   n a m e = " V a l u e "   t y p e = " d m s : L o o k u p "   m a x O c c u r s = " u n b o u n d e d "   m i n O c c u r s = " 0 "   n i l l a b l e = " t r u e " / >  
 < / x s d : s e q u e n c e >  
 < / x s d : e x t e n s i o n >  
 < / x s d : c o m p l e x C o n t e n t >  
 < / x s d : c o m p l e x T y p e >  
 < / x s d : e l e m e n t >  
 < / x s d : s c h e m a >  
 < x s d : s c h e m a   t a r g e t N a m e s p a c e = " b 4 4 9 e 4 a 6 - 8 1 8 b - 4 2 5 0 - b c e 3 - a f e 6 4 1 8 8 4 6 d a "   e l e m e n t F o r m D e f a u l t = " q u a l i f i e d "   x m l n s : x s d = " h t t p : / / w w w . w 3 . o r g / 2 0 0 1 / X M L S c h e m a "   x m l n s : x s = " h t t p : / / w w w . w 3 . o r g / 2 0 0 1 / X M L S c h e m a "   x m l n s : d m s = " h t t p : / / s c h e m a s . m i c r o s o f t . c o m / o f f i c e / 2 0 0 6 / d o c u m e n t M a n a g e m e n t / t y p e s "   x m l n s : p c = " h t t p : / / s c h e m a s . m i c r o s o f t . c o m / o f f i c e / i n f o p a t h / 2 0 0 7 / P a r t n e r C o n t r o l s " >  
 < x s d : i m p o r t   n a m e s p a c e = " h t t p : / / s c h e m a s . m i c r o s o f t . c o m / o f f i c e / 2 0 0 6 / d o c u m e n t M a n a g e m e n t / t y p e s " / >  
 < x s d : i m p o r t   n a m e s p a c e = " h t t p : / / s c h e m a s . m i c r o s o f t . c o m / o f f i c e / i n f o p a t h / 2 0 0 7 / P a r t n e r C o n t r o l s " / >  
 < x s d : e l e m e n t   n a m e = " M e d i a S e r v i c e M e t a d a t a "   m a : i n d e x = " 1 0 "   n i l l a b l e = " t r u e "   m a : d i s p l a y N a m e = " M e d i a S e r v i c e M e t a d a t a "   m a : h i d d e n = " t r u e "   m a : i n t e r n a l N a m e = " M e d i a S e r v i c e M e t a d a t a "   m a : r e a d O n l y = " t r u e " >  
 < x s d : s i m p l e T y p e >  
 < x s d : r e s t r i c t i o n   b a s e = " d m s : N o t e " / >  
 < / x s d : s i m p l e T y p e >  
 < / x s d : e l e m e n t >  
 < x s d : e l e m e n t   n a m e = " M e d i a S e r v i c e F a s t M e t a d a t a "   m a : i n d e x = " 1 1 "   n i l l a b l e = " t r u e "   m a : d i s p l a y N a m e = " M e d i a S e r v i c e F a s t M e t a d a t a "   m a : h i d d e n = " t r u e "   m a : i n t e r n a l N a m e = " M e d i a S e r v i c e F a s t M e t a d a t a "   m a : r e a d O n l y = " t r u e " >  
 < x s d : s i m p l e T y p e >  
 < x s d : r e s t r i c t i o n   b a s e = " d m s : N o t e " / >  
 < / x s d : s i m p l e T y p e >  
 < / x s d : e l e m e n t >  
 < x s d : e l e m e n t   n a m e = " M e d i a S e r v i c e A u t o K e y P o i n t s "   m a : i n d e x = " 1 2 "   n i l l a b l e = " t r u e "   m a : d i s p l a y N a m e = " M e d i a S e r v i c e A u t o K e y P o i n t s "   m a : h i d d e n = " t r u e "   m a : i n t e r n a l N a m e = " M e d i a S e r v i c e A u t o K e y P o i n t s "   m a : r e a d O n l y = " t r u e " >  
 < x s d : s i m p l e T y p e >  
 < x s d : r e s t r i c t i o n   b a s e = " d m s : N o t e " / >  
 < / x s d : s i m p l e T y p e >  
 < / x s d : e l e m e n t >  
 < x s d : e l e m e n t   n a m e = " M e d i a S e r v i c e K e y P o i n t s "   m a : i n d e x = " 1 3 "   n i l l a b l e = " t r u e "   m a : d i s p l a y N a m e = " K e y P o i n t s "   m a : i n t e r n a l N a m e = " M e d i a S e r v i c e K e y P o i n t s "   m a : r e a d O n l y = " t r u e " >  
 < x s d : s i m p l e T y p e >  
 < x s d : r e s t r i c t i o n   b a s e = " d m s : N o t e " >  
 < x s d : m a x L e n g t h   v a l u e = " 2 5 5 " / >  
 < / x s d : r e s t r i c t i o n >  
 < / x s d : s i m p l e T y p e >  
 < / x s d : e l e m e n t >  
 < x s d : e l e m e n t   n a m e = " M e d i a S e r v i c e D a t e T a k e n "   m a : i n d e x = " 1 4 "   n i l l a b l e = " t r u e "   m a : d i s p l a y N a m e = " M e d i a S e r v i c e D a t e T a k e n "   m a : h i d d e n = " t r u e "   m a : i n t e r n a l N a m e = " M e d i a S e r v i c e D a t e T a k e n "   m a : r e a d O n l y = " t r u e " >  
 < x s d : s i m p l e T y p e >  
 < x s d : r e s t r i c t i o n   b a s e = " d m s : T e x t " / >  
 < / x s d : s i m p l e T y p e >  
 < / x s d : e l e m e n t >  
 < x s d : e l e m e n t   n a m e = " M e d i a S e r v i c e A u t o T a g s "   m a : i n d e x = " 1 5 "   n i l l a b l e = " t r u e "   m a : d i s p l a y N a m e = " T a g s "   m a : i n t e r n a l N a m e = " M e d i a S e r v i c e A u t o T a g s "   m a : r e a d O n l y = " t r u e " >  
 < x s d : s i m p l e T y p e >  
 < x s d : r e s t r i c t i o n   b a s e = " d m s : T e x t " / >  
 < / x s d : s i m p l e T y p e >  
 < / x s d : e l e m e n t >  
 < x s d : e l e m e n t   n a m e = " M e d i a S e r v i c e L o c a t i o n "   m a : i n d e x = " 1 6 "   n i l l a b l e = " t r u e "   m a : d i s p l a y N a m e = " L o c a t i o n "   m a : i n t e r n a l N a m e = " M e d i a S e r v i c e L o c a t i o n "   m a : r e a d O n l y = " t r u e " >  
 < x s d : s i m p l e T y p e >  
 < x s d : r e s t r i c t i o n   b a s e = " d m s : T e x t " / >  
 < / x s d : s i m p l e T y p e >  
 < / x s d : e l e m e n t >  
 < x s d : e l e m e n t   n a m e = " M e d i a S e r v i c e O C R "   m a : i n d e x = " 1 7 "   n i l l a b l e = " t r u e "   m a : d i s p l a y N a m e = " E x t r a c t e d   T e x t "   m a : i n t e r n a l N a m e = " M e d i a S e r v i c e O C R "   m a : r e a d O n l y = " t r u e " >  
 < x s d : s i m p l e T y p e >  
 < x s d : r e s t r i c t i o n   b a s e = " d m s : N o t e " >  
 < x s d : m a x L e n g t h   v a l u e = " 2 5 5 " / >  
 < / x s d : r e s t r i c t i o n >  
 < / x s d : s i m p l e T y p e >  
 < / x s d : e l e m e n t >  
 < x s d : e l e m e n t   n a m e = " _ F l o w _ S i g n o f f S t a t u s "   m a : i n d e x = " 1 8 "   n i l l a b l e = " t r u e "   m a : d i s p l a y N a m e = " S i g n - o f f   s t a t u s "   m a : i n t e r n a l N a m e = " S i g n _ x 0 0 2 d _ o f f _ x 0 0 2 0 _ s t a t u s " >  
 < x s d : s i m p l e T y p e >  
 < x s d : r e s t r i c t i o n   b a s e = " d m s : T e x t " / >  
 < / x s d : s i m p l e T y p e >  
 < / x s d : e l e m e n t >  
 < x s d : e l e m e n t   n a m e = " M e d i a S e r v i c e G e n e r a t i o n T i m e "   m a : i n d e x = " 1 9 "   n i l l a b l e = " t r u e "   m a : d i s p l a y N a m e = " M e d i a S e r v i c e G e n e r a t i o n T i m e "   m a : h i d d e n = " t r u e "   m a : i n t e r n a l N a m e = " M e d i a S e r v i c e G e n e r a t i o n T i m e "   m a : r e a d O n l y = " t r u e " >  
 < x s d : s i m p l e T y p e >  
 < x s d : r e s t r i c t i o n   b a s e = " d m s : T e x t " / >  
 < / x s d : s i m p l e T y p e >  
 < / x s d : e l e m e n t >  
 < x s d : e l e m e n t   n a m e = " M e d i a S e r v i c e E v e n t H a s h C o d e "   m a : i n d e x = " 2 0 "   n i l l a b l e = " t r u e "   m a : d i s p l a y N a m e = " M e d i a S e r v i c e E v e n t H a s h C o d e "   m a : h i d d e n = " t r u e "   m a : i n t e r n a l N a m e = " M e d i a S e r v i c e E v e n t H a s h C o d e "   m a : r e a d O n l y = " t r u e " >  
 < x s d : s i m p l e T y p e >  
 < x s d : r e s t r i c t i o n   b a s e = " d m s : T e x t " / >  
 < / x s d : s i m p l e T y p e >  
 < / x s d : e l e m e n t >  
 < x s d : e l e m e n t   n a m e = " f h o b "   m a : i n d e x = " 2 1 "   n i l l a b l e = " t r u e "   m a : d i s p l a y N a m e = " D e t a i l "   m a : i n t e r n a l N a m e = " f h o b " >  
 < x s d : s i m p l e T y p e >  
 < x s d : r e s t r i c t i o n   b a s e = " d m s : T e x t " / >  
 < / x s d : s i m p l e T y p e >  
 < / x s d : e l e m e n t >  
 < x s d : e l e m e n t   n a m e = " M e d i a L e n g t h I n S e c o n d s "   m a : i n d e x = " 2 2 "   n i l l a b l e = " t r u e "   m a : d i s p l a y N a m e = " L e n g t h   ( s e c o n d s ) "   m a : i n t e r n a l N a m e = " M e d i a L e n g t h I n S e c o n d s "   m a : r e a d O n l y = " t r u e " >  
 < x s d : s i m p l e T y p e >  
 < x s d : r e s t r i c t i o n   b a s e = " d m s : U n k n o w n " / >  
 < / x s d : s i m p l e T y p e >  
 < / x s d : e l e m e n t >  
 < x s d : e l e m e n t   n a m e = " l c f 7 6 f 1 5 5 c e d 4 d d c b 4 0 9 7 1 3 4 f f 3 c 3 3 2 f "   m a : i n d e x = " 2 4 "   n i l l a b l e = " t r u e "   m a : t a x o n o m y = " t r u e "   m a : i n t e r n a l N a m e = " l c f 7 6 f 1 5 5 c e d 4 d d c b 4 0 9 7 1 3 4 f f 3 c 3 3 2 f "   m a : t a x o n o m y F i e l d N a m e = " M e d i a S e r v i c e I m a g e T a g s "   m a : d i s p l a y N a m e = " I m a g e   T a g s "   m a : r e a d O n l y = " f a l s e "   m a : f i e l d I d = " { 5 c f 7 6 f 1 5 - 5 c e d - 4 d d c - b 4 0 9 - 7 1 3 4 f f 3 c 3 3 2 f } "   m a : t a x o n o m y M u l t i = " t r u e "   m a : s s p I d = " b b 2 e 4 6 c 5 - 5 c b 6 - 4 c f d - 8 0 a 8 - 7 5 7 d a c 3 8 e 4 c 2 "   m a : t e r m S e t I d = " 0 9 8 1 4 c d 3 - 5 6 8 e - f e 9 0 - 9 8 1 4 - 8 d 6 2 1 f f 8 f b 8 4 "   m a : a n c h o r I d = " f b a 5 4 f b 3 - c 3 e 1 - f e 8 1 - a 7 7 6 - c a 4 b 6 9 1 4 8 c 4 d "   m a : o p e n = " t r u e "   m a : i s K e y w o r d = " f a l s e " >  
 < x s d : c o m p l e x T y p e >  
 < x s d : s e q u e n c e >  
 < x s d : e l e m e n t   r e f = " p c : T e r m s "   m i n O c c u r s = " 0 "   m a x O c c u r s = " 1 " > < / x s d : e l e m e n t >  
 < / x s d : s e q u e n c e >  
 < / x s d : c o m p l e x T y p e >  
 < / x s d : e l e m e n t >  
 < x s d : e l e m e n t   n a m e = " M e d i a S e r v i c e S e a r c h P r o p e r t i e s "   m a : i n d e x = " 2 6 "   n i l l a b l e = " t r u e "   m a : d i s p l a y N a m e = " M e d i a S e r v i c e S e a r c h P r o p e r t i e s "   m a : h i d d e n = " t r u e "   m a : i n t e r n a l N a m e = " M e d i a S e r v i c e S e a r c h P r o p e r t i e s "   m a : r e a d O n l y = " t r u e " >  
 < x s d : s i m p l e T y p e >  
 < x s d : r e s t r i c t i o n   b a s e = " d m s : N o t e " / >  
 < / x s d : s i m p l e T y p e >  
 < / x s d : e l e m e n t >  
 < x s d : e l e m e n t   n a m e = " M e d i a S e r v i c e O b j e c t D e t e c t o r V e r s i o n s "   m a : i n d e x = " 2 7 "   n i l l a b l e = " t r u e "   m a : d i s p l a y N a m e = " M e d i a S e r v i c e O b j e c t D e t e c t o r V e r s i o n s "   m a : d e s c r i p t i o n = " "   m a : h i d d e n = " t r u e "   m a : i n d e x e d = " t r u e "   m a : i n t e r n a l N a m e = " M e d i a S e r v i c e O b j e c t D e t e c t o r V e r s i o n s "   m a : r e a d O n l y = " t r u e " >  
 < x s d : s i m p l e T y p e >  
 < x s d : r e s t r i c t i o n   b a s e = " d m s : T e x t " / >  
 < / x s d : s i m p l e T y p e >  
 < / x s d : e l e m e n t >  
 < / x s d : s c h e m a >  
 < x s d : s c h e m a   t a r g e t N a m e s p a c e = " h t t p : / / s c h e m a s . o p e n x m l f o r m a t s . o r g / p a c k a g e / 2 0 0 6 / m e t a d a t a / c o r e - p r o p e r t i e s "   e l e m e n t F o r m D e f a u l t = " q u a l i f i e d "   a t t r i b u t e F o r m D e f a u l t = " u n q u a l i f i e d "   b l o c k D e f a u l t = " # a l l "   x m l n s = " h t t p : / / s c h e m a s . o p e n x m l f o r m a t s . o r g / p a c k a g e / 2 0 0 6 / m e t a d a t a / c o r e - p r o p e r t i e s "   x m l n s : x s d = " h t t p : / / w w w . w 3 . o r g / 2 0 0 1 / X M L S c h e m a "   x m l n s : x s i = " h t t p : / / w w w . w 3 . o r g / 2 0 0 1 / X M L S c h e m a - i n s t a n c e "   x m l n s : d c = " h t t p : / / p u r l . o r g / d c / e l e m e n t s / 1 . 1 / "   x m l n s : d c t e r m s = " h t t p : / / p u r l . o r g / d c / t e r m s / "   x m l n s : o d o c = " h t t p : / / s c h e m a s . m i c r o s o f t . c o m / i n t e r n a l / o b d " >  
 < x s d : i m p o r t   n a m e s p a c e = " h t t p : / / p u r l . o r g / d c / e l e m e n t s / 1 . 1 / "   s c h e m a L o c a t i o n = " h t t p : / / d u b l i n c o r e . o r g / s c h e m a s / x m l s / q d c / 2 0 0 3 / 0 4 / 0 2 / d c . x s d " / >  
 < x s d : i m p o r t   n a m e s p a c e = " h t t p : / / p u r l . o r g / d c / t e r m s / "   s c h e m a L o c a t i o n = " h t t p : / / d u b l i n c o r e . o r g / s c h e m a s / x m l s / q d c / 2 0 0 3 / 0 4 / 0 2 / d c t e r m s . x s d " / >  
 < x s d : e l e m e n t   n a m e = " c o r e P r o p e r t i e s "   t y p e = " C T _ c o r e P r o p e r t i e s " / >  
 < x s d : c o m p l e x T y p e   n a m e = " C T _ c o r e P r o p e r t i e s " >  
 < x s d : a l l >  
 < x s d : e l e m e n t   r e f = " d c : c r e a t o r "   m i n O c c u r s = " 0 "   m a x O c c u r s = " 1 " / >  
 < x s d : e l e m e n t   r e f = " d c t e r m s : c r e a t e d "   m i n O c c u r s = " 0 "   m a x O c c u r s = " 1 " / >  
 < x s d : e l e m e n t   r e f = " d c : i d e n t i f i e r "   m i n O c c u r s = " 0 "   m a x O c c u r s = " 1 " / >  
 < x s d : e l e m e n t   n a m e = " c o n t e n t T y p e "   m i n O c c u r s = " 0 "   m a x O c c u r s = " 1 "   t y p e = " x s d : s t r i n g "   m a : i n d e x = " 0 "   m a : d i s p l a y N a m e = " C o n t e n t   T y p e " / >  
 < x s d : e l e m e n t   r e f = " d c : t i t l e "   m i n O c c u r s = " 0 "   m a x O c c u r s = " 1 "   m a : i n d e x = " 4 "   m a : d i s p l a y N a m e = " T i t l e " / >  
 < x s d : e l e m e n t   r e f = " d c : s u b j e c t "   m i n O c c u r s = " 0 "   m a x O c c u r s = " 1 " / >  
 < x s d : e l e m e n t   r e f = " d c : d e s c r i p t i o n "   m i n O c c u r s = " 0 "   m a x O c c u r s = " 1 " / >  
 < x s d : e l e m e n t   n a m e = " k e y w o r d s "   m i n O c c u r s = " 0 "   m a x O c c u r s = " 1 "   t y p e = " x s d : s t r i n g " / >  
 < x s d : e l e m e n t   r e f = " d c : l a n g u a g e "   m i n O c c u r s = " 0 "   m a x O c c u r s = " 1 " / >  
 < x s d : e l e m e n t   n a m e = " c a t e g o r y "   m i n O c c u r s = " 0 "   m a x O c c u r s = " 1 "   t y p e = " x s d : s t r i n g " / >  
 < x s d : e l e m e n t   n a m e = " v e r s i o n "   m i n O c c u r s = " 0 "   m a x O c c u r s = " 1 "   t y p e = " x s d : s t r i n g " / >  
 < x s d : e l e m e n t   n a m e = " r e v i s i o n "   m i n O c c u r s = " 0 "   m a x O c c u r s = " 1 "   t y p e = " x s d : s t r i n g " >  
 < x s d : a n n o t a t i o n >  
 < x s d : d o c u m e n t a t i o n >  
                                                 T h i s   v a l u e   i n d i c a t e s   t h e   n u m b e r   o f   s a v e s   o r   r e v i s i o n s .   T h e   a p p l i c a t i o n   i s   r e s p o n s i b l e   f o r   u p d a t i n g   t h i s   v a l u e   a f t e r   e a c h   r e v i s i o n .  
                                         < / x s d : d o c u m e n t a t i o n >  
 < / x s d : a n n o t a t i o n >  
 < / x s d : e l e m e n t >  
 < x s d : e l e m e n t   n a m e = " l a s t M o d i f i e d B y "   m i n O c c u r s = " 0 "   m a x O c c u r s = " 1 "   t y p e = " x s d : s t r i n g " / >  
 < x s d : e l e m e n t   r e f = " d c t e r m s : m o d i f i e d "   m i n O c c u r s = " 0 "   m a x O c c u r s = " 1 " / >  
 < x s d : e l e m e n t   n a m e = " c o n t e n t S t a t u s "   m i n O c c u r s = " 0 "   m a x O c c u r s = " 1 "   t y p e = " x s d : s t r i n g " / >  
 < / x s d : a l l >  
 < / x s d : c o m p l e x T y p e >  
 < / x s d : s c h e m a >  
 < x s : s c h e m a   t a r g e t N a m e s p a c e = " h t t p : / / s c h e m a s . m i c r o s o f t . c o m / o f f i c e / i n f o p a t h / 2 0 0 7 / P a r t n e r C o n t r o l s "   e l e m e n t F o r m D e f a u l t = " q u a l i f i e d "   a t t r i b u t e F o r m D e f a u l t = " u n q u a l i f i e d "   x m l n s : p c = " h t t p : / / s c h e m a s . m i c r o s o f t . c o m / o f f i c e / i n f o p a t h / 2 0 0 7 / P a r t n e r C o n t r o l s "   x m l n s : x s = " h t t p : / / w w w . w 3 . o r g / 2 0 0 1 / X M L S c h e m a " >  
 < x s : e l e m e n t   n a m e = " P e r s o n " >  
 < x s : c o m p l e x T y p e >  
 < x s : s e q u e n c e >  
 < x s : e l e m e n t   r e f = " p c : D i s p l a y N a m e "   m i n O c c u r s = " 0 " > < / x s : e l e m e n t >  
 < x s : e l e m e n t   r e f = " p c : A c c o u n t I d "   m i n O c c u r s = " 0 " > < / x s : e l e m e n t >  
 < x s : e l e m e n t   r e f = " p c : A c c o u n t T y p e "   m i n O c c u r s = " 0 " > < / x s : e l e m e n t >  
 < / x s : s e q u e n c e >  
 < / x s : c o m p l e x T y p e >  
 < / x s : e l e m e n t >  
 < x s : e l e m e n t   n a m e = " D i s p l a y N a m e "   t y p e = " x s : s t r i n g " > < / x s : e l e m e n t >  
 < x s : e l e m e n t   n a m e = " A c c o u n t I d "   t y p e = " x s : s t r i n g " > < / x s : e l e m e n t >  
 < x s : e l e m e n t   n a m e = " A c c o u n t T y p e "   t y p e = " x s : s t r i n g " > < / x s : e l e m e n t >  
 < x s : e l e m e n t   n a m e = " B D C A s s o c i a t e d E n t i t y " >  
 < x s : c o m p l e x T y p e >  
 < x s : s e q u e n c e >  
 < x s : e l e m e n t   r e f = " p c : B D C E n t i t y "   m i n O c c u r s = " 0 "   m a x O c c u r s = " u n b o u n d e d " > < / x s : e l e m e n t >  
 < / x s : s e q u e n c e >  
 < x s : a t t r i b u t e   r e f = " p c : E n t i t y N a m e s p a c e " > < / x s : a t t r i b u t e >  
 < x s : a t t r i b u t e   r e f = " p c : E n t i t y N a m e " > < / x s : a t t r i b u t e >  
 < x s : a t t r i b u t e   r e f = " p c : S y s t e m I n s t a n c e N a m e " > < / x s : a t t r i b u t e >  
 < x s : a t t r i b u t e   r e f = " p c : A s s o c i a t i o n N a m e " > < / x s : a t t r i b u t e >  
 < / x s : c o m p l e x T y p e >  
 < / x s : e l e m e n t >  
 < x s : a t t r i b u t e   n a m e = " E n t i t y N a m e s p a c e "   t y p e = " x s : s t r i n g " > < / x s : a t t r i b u t e >  
 < x s : a t t r i b u t e   n a m e = " E n t i t y N a m e "   t y p e = " x s : s t r i n g " > < / x s : a t t r i b u t e >  
 < x s : a t t r i b u t e   n a m e = " S y s t e m I n s t a n c e N a m e "   t y p e = " x s : s t r i n g " > < / x s : a t t r i b u t e >  
 < x s : a t t r i b u t e   n a m e = " A s s o c i a t i o n N a m e "   t y p e = " x s : s t r i n g " > < / x s : a t t r i b u t e >  
 < x s : e l e m e n t   n a m e = " B D C E n t i t y " >  
 < x s : c o m p l e x T y p e >  
 < x s : s e q u e n c e >  
 < x s : e l e m e n t   r e f = " p c : E n t i t y D i s p l a y N a m e "   m i n O c c u r s = " 0 " > < / x s : e l e m e n t >  
 < x s : e l e m e n t   r e f = " p c : E n t i t y I n s t a n c e R e f e r e n c e "   m i n O c c u r s = " 0 " > < / x s : e l e m e n t >  
 < x s : e l e m e n t   r e f = " p c : E n t i t y I d 1 "   m i n O c c u r s = " 0 " > < / x s : e l e m e n t >  
 < x s : e l e m e n t   r e f = " p c : E n t i t y I d 2 "   m i n O c c u r s = " 0 " > < / x s : e l e m e n t >  
 < x s : e l e m e n t   r e f = " p c : E n t i t y I d 3 "   m i n O c c u r s = " 0 " > < / x s : e l e m e n t >  
 < x s : e l e m e n t   r e f = " p c : E n t i t y I d 4 "   m i n O c c u r s = " 0 " > < / x s : e l e m e n t >  
 < x s : e l e m e n t   r e f = " p c : E n t i t y I d 5 "   m i n O c c u r s = " 0 " > < / x s : e l e m e n t >  
 < / x s : s e q u e n c e >  
 < / x s : c o m p l e x T y p e >  
 < / x s : e l e m e n t >  
 < x s : e l e m e n t   n a m e = " E n t i t y D i s p l a y N a m e "   t y p e = " x s : s t r i n g " > < / x s : e l e m e n t >  
 < x s : e l e m e n t   n a m e = " E n t i t y I n s t a n c e R e f e r e n c e "   t y p e = " x s : s t r i n g " > < / x s : e l e m e n t >  
 < x s : e l e m e n t   n a m e = " E n t i t y I d 1 "   t y p e = " x s : s t r i n g " > < / x s : e l e m e n t >  
 < x s : e l e m e n t   n a m e = " E n t i t y I d 2 "   t y p e = " x s : s t r i n g " > < / x s : e l e m e n t >  
 < x s : e l e m e n t   n a m e = " E n t i t y I d 3 "   t y p e = " x s : s t r i n g " > < / x s : e l e m e n t >  
 < x s : e l e m e n t   n a m e = " E n t i t y I d 4 "   t y p e = " x s : s t r i n g " > < / x s : e l e m e n t >  
 < x s : e l e m e n t   n a m e = " E n t i t y I d 5 "   t y p e = " x s : s t r i n g " > < / x s : e l e m e n t >  
 < x s : e l e m e n t   n a m e = " T e r m s " >  
 < x s : c o m p l e x T y p e >  
 < x s : s e q u e n c e >  
 < x s : e l e m e n t   r e f = " p c : T e r m I n f o "   m i n O c c u r s = " 0 "   m a x O c c u r s = " u n b o u n d e d " > < / x s : e l e m e n t >  
 < / x s : s e q u e n c e >  
 < / x s : c o m p l e x T y p e >  
 < / x s : e l e m e n t >  
 < x s : e l e m e n t   n a m e = " T e r m I n f o " >  
 < x s : c o m p l e x T y p e >  
 < x s : s e q u e n c e >  
 < x s : e l e m e n t   r e f = " p c : T e r m N a m e "   m i n O c c u r s = " 0 " > < / x s : e l e m e n t >  
 < x s : e l e m e n t   r e f = " p c : T e r m I d "   m i n O c c u r s = " 0 " > < / x s : e l e m e n t >  
 < / x s : s e q u e n c e >  
 < / x s : c o m p l e x T y p e >  
 < / x s : e l e m e n t >  
 < x s : e l e m e n t   n a m e = " T e r m N a m e "   t y p e = " x s : s t r i n g " > < / x s : e l e m e n t >  
 < x s : e l e m e n t   n a m e = " T e r m I d "   t y p e = " x s : s t r i n g " > < / x s : e l e m e n t >  
 < / x s : s c h e m a >  
 < / c t : c o n t e n t T y p e S c h e m a > 
</file>

<file path=customXml/itemProps1.xml><?xml version="1.0" encoding="utf-8"?>
<ds:datastoreItem xmlns:ds="http://schemas.openxmlformats.org/officeDocument/2006/customXml" ds:itemID="{2D3776FE-5928-4FF1-8C60-D817344A67BD}">
  <ds:schemaRefs/>
</ds:datastoreItem>
</file>

<file path=customXml/itemProps2.xml><?xml version="1.0" encoding="utf-8"?>
<ds:datastoreItem xmlns:ds="http://schemas.openxmlformats.org/officeDocument/2006/customXml" ds:itemID="{D90AD634-0133-4F44-A913-BD1AA90A5EF6}">
  <ds:schemaRefs/>
</ds:datastoreItem>
</file>

<file path=customXml/itemProps3.xml><?xml version="1.0" encoding="utf-8"?>
<ds:datastoreItem xmlns:ds="http://schemas.openxmlformats.org/officeDocument/2006/customXml" ds:itemID="{B0738B78-E135-49A7-B1AF-E5F6118B266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Equipment Legend</vt:lpstr>
      <vt:lpstr>WSE Rack Config Summary</vt:lpstr>
      <vt:lpstr>SwarmX Rack Config Summary</vt:lpstr>
      <vt:lpstr>WSE Rack PDU Mapping</vt:lpstr>
      <vt:lpstr>SWX Rack PDU Mapping</vt:lpstr>
      <vt:lpstr>SwarmX rack port matrix</vt:lpstr>
      <vt:lpstr>CG2 Layout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Susan Wu</dc:creator>
  <cp:lastModifiedBy>Lenovo</cp:lastModifiedBy>
  <dcterms:created xsi:type="dcterms:W3CDTF">2023-10-11T02:09:00Z</dcterms:created>
  <dcterms:modified xsi:type="dcterms:W3CDTF">2023-11-08T01:37:51Z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0x010100183148530BB4C747A7B7EB91D5834877</vt:lpwstr>
  </property>
  <property fmtid="{D5CDD505-2E9C-101B-9397-08002B2CF9AE}" pid="3" name="MediaServiceImageTags">
    <vt:lpwstr/>
  </property>
  <property fmtid="{D5CDD505-2E9C-101B-9397-08002B2CF9AE}" pid="4" name="ICV">
    <vt:lpwstr>782C44E3BB814DA4822B77A7614F0379_12</vt:lpwstr>
  </property>
  <property fmtid="{D5CDD505-2E9C-101B-9397-08002B2CF9AE}" pid="5" name="KSOProductBuildVer">
    <vt:lpwstr>2052-12.1.0.15712</vt:lpwstr>
  </property>
</Properties>
</file>